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WebReportsA&amp;R\Finance and Administration Cabinet\Insurance Premiums Surtax\FY 2023\"/>
    </mc:Choice>
  </mc:AlternateContent>
  <xr:revisionPtr revIDLastSave="0" documentId="8_{B3CF441E-751B-4532-B125-4BF8BE91F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13 WRKSHT" sheetId="1" r:id="rId1"/>
    <sheet name="AP13, FINA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H56" i="2"/>
  <c r="C56" i="2"/>
  <c r="L55" i="2"/>
  <c r="H55" i="2"/>
  <c r="C55" i="2"/>
  <c r="L54" i="2"/>
  <c r="H54" i="2"/>
  <c r="C54" i="2"/>
  <c r="L53" i="2"/>
  <c r="H53" i="2"/>
  <c r="C53" i="2"/>
  <c r="L52" i="2"/>
  <c r="H52" i="2"/>
  <c r="C52" i="2"/>
  <c r="L51" i="2"/>
  <c r="M56" i="2" s="1"/>
  <c r="H51" i="2"/>
  <c r="I56" i="2" s="1"/>
  <c r="I64" i="2" s="1"/>
  <c r="O63" i="2" s="1"/>
  <c r="C51" i="2"/>
  <c r="B50" i="2"/>
  <c r="A50" i="2"/>
  <c r="I48" i="2"/>
  <c r="A48" i="2"/>
  <c r="M46" i="2"/>
  <c r="B46" i="2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M32" i="2" s="1"/>
  <c r="H27" i="2"/>
  <c r="C27" i="2"/>
  <c r="B26" i="2"/>
  <c r="I24" i="2"/>
  <c r="B24" i="2"/>
  <c r="B48" i="2" s="1"/>
  <c r="M22" i="2"/>
  <c r="B22" i="2"/>
  <c r="A19" i="2"/>
  <c r="C16" i="2"/>
  <c r="M15" i="2"/>
  <c r="I15" i="2"/>
  <c r="B15" i="2"/>
  <c r="M14" i="2"/>
  <c r="I14" i="2"/>
  <c r="B14" i="2"/>
  <c r="M13" i="2"/>
  <c r="I13" i="2"/>
  <c r="B13" i="2"/>
  <c r="L12" i="2"/>
  <c r="H12" i="2"/>
  <c r="C12" i="2"/>
  <c r="L11" i="2"/>
  <c r="M12" i="2" s="1"/>
  <c r="M16" i="2" s="1"/>
  <c r="O17" i="2" s="1"/>
  <c r="H11" i="2"/>
  <c r="C11" i="2"/>
  <c r="B10" i="2"/>
  <c r="A7" i="2"/>
  <c r="A4" i="2"/>
  <c r="A3" i="2"/>
  <c r="A2" i="2"/>
  <c r="A1" i="2"/>
  <c r="B89" i="1"/>
  <c r="L87" i="1"/>
  <c r="L89" i="1" s="1"/>
  <c r="H87" i="1"/>
  <c r="B87" i="1"/>
  <c r="L85" i="1"/>
  <c r="K85" i="1"/>
  <c r="K83" i="1"/>
  <c r="J81" i="1"/>
  <c r="J80" i="1"/>
  <c r="J79" i="1"/>
  <c r="J78" i="1"/>
  <c r="J77" i="1"/>
  <c r="G76" i="1"/>
  <c r="J76" i="1" s="1"/>
  <c r="D76" i="1"/>
  <c r="D75" i="1"/>
  <c r="C74" i="1"/>
  <c r="H71" i="1"/>
  <c r="K69" i="1"/>
  <c r="A68" i="1"/>
  <c r="L66" i="1"/>
  <c r="L64" i="1"/>
  <c r="K64" i="1"/>
  <c r="H64" i="1" s="1"/>
  <c r="C64" i="1"/>
  <c r="C63" i="1"/>
  <c r="L62" i="1"/>
  <c r="B62" i="1"/>
  <c r="L60" i="1"/>
  <c r="K60" i="1"/>
  <c r="B60" i="1"/>
  <c r="B85" i="1" s="1"/>
  <c r="K58" i="1"/>
  <c r="B58" i="1"/>
  <c r="B83" i="1" s="1"/>
  <c r="J56" i="1"/>
  <c r="H56" i="1"/>
  <c r="C56" i="1"/>
  <c r="C81" i="1" s="1"/>
  <c r="J55" i="1"/>
  <c r="C55" i="1"/>
  <c r="C80" i="1" s="1"/>
  <c r="J54" i="1"/>
  <c r="C54" i="1"/>
  <c r="C79" i="1" s="1"/>
  <c r="J53" i="1"/>
  <c r="C53" i="1"/>
  <c r="C78" i="1" s="1"/>
  <c r="J52" i="1"/>
  <c r="C52" i="1"/>
  <c r="C77" i="1" s="1"/>
  <c r="J51" i="1"/>
  <c r="C51" i="1"/>
  <c r="B50" i="1"/>
  <c r="B73" i="1" s="1"/>
  <c r="H48" i="1"/>
  <c r="B48" i="1"/>
  <c r="B71" i="1" s="1"/>
  <c r="K46" i="1"/>
  <c r="B46" i="1"/>
  <c r="B69" i="1" s="1"/>
  <c r="A45" i="1"/>
  <c r="G41" i="1"/>
  <c r="G40" i="1"/>
  <c r="G35" i="1"/>
  <c r="C35" i="1"/>
  <c r="G34" i="1"/>
  <c r="H35" i="1" s="1"/>
  <c r="C34" i="1"/>
  <c r="G33" i="1"/>
  <c r="C33" i="1"/>
  <c r="B32" i="1"/>
  <c r="D30" i="1"/>
  <c r="J29" i="1"/>
  <c r="J35" i="1" s="1"/>
  <c r="H29" i="1"/>
  <c r="D29" i="1"/>
  <c r="J28" i="1"/>
  <c r="D28" i="1"/>
  <c r="J27" i="1"/>
  <c r="J33" i="1" s="1"/>
  <c r="D27" i="1"/>
  <c r="C26" i="1"/>
  <c r="J25" i="1"/>
  <c r="H25" i="1"/>
  <c r="D25" i="1"/>
  <c r="J24" i="1"/>
  <c r="D24" i="1"/>
  <c r="J23" i="1"/>
  <c r="K25" i="1" s="1"/>
  <c r="D23" i="1"/>
  <c r="C22" i="1"/>
  <c r="J21" i="1"/>
  <c r="H21" i="1"/>
  <c r="D21" i="1"/>
  <c r="J20" i="1"/>
  <c r="D20" i="1"/>
  <c r="J19" i="1"/>
  <c r="K21" i="1" s="1"/>
  <c r="D19" i="1"/>
  <c r="C18" i="1"/>
  <c r="B17" i="1"/>
  <c r="J14" i="1"/>
  <c r="H14" i="1"/>
  <c r="H51" i="1" s="1"/>
  <c r="D14" i="1"/>
  <c r="J13" i="1"/>
  <c r="K14" i="1" s="1"/>
  <c r="K51" i="1" s="1"/>
  <c r="D13" i="1"/>
  <c r="C12" i="1"/>
  <c r="K11" i="1"/>
  <c r="L76" i="1" s="1"/>
  <c r="D11" i="1"/>
  <c r="C10" i="1"/>
  <c r="B9" i="1"/>
  <c r="A8" i="1"/>
  <c r="H66" i="1" l="1"/>
  <c r="K56" i="1"/>
  <c r="H81" i="1"/>
  <c r="H38" i="1"/>
  <c r="I32" i="2"/>
  <c r="L25" i="1"/>
  <c r="H89" i="1"/>
  <c r="I12" i="2"/>
  <c r="I16" i="2" s="1"/>
  <c r="O16" i="2" s="1"/>
  <c r="J34" i="1"/>
  <c r="K66" i="1"/>
  <c r="M66" i="1" s="1"/>
  <c r="M40" i="2"/>
  <c r="O41" i="2" s="1"/>
  <c r="I40" i="2"/>
  <c r="O40" i="2" s="1"/>
  <c r="M64" i="2"/>
  <c r="O64" i="2" s="1"/>
  <c r="K81" i="1"/>
  <c r="K89" i="1" s="1"/>
  <c r="M89" i="1" s="1"/>
  <c r="L21" i="1"/>
  <c r="K35" i="1"/>
  <c r="H15" i="1"/>
  <c r="H30" i="1" s="1"/>
  <c r="K29" i="1"/>
  <c r="H75" i="1"/>
  <c r="K15" i="1"/>
  <c r="K30" i="1" s="1"/>
  <c r="L15" i="1" l="1"/>
</calcChain>
</file>

<file path=xl/sharedStrings.xml><?xml version="1.0" encoding="utf-8"?>
<sst xmlns="http://schemas.openxmlformats.org/spreadsheetml/2006/main" count="37" uniqueCount="24">
  <si>
    <t>COMMONWEALTH OF KENTUCKY</t>
  </si>
  <si>
    <t>LAW ENFORCEMENT FOUNDATION AND FIREFIGHTERS FOUNDATION FUNDS</t>
  </si>
  <si>
    <t>SURTAX RECEIPTS WORKSHEET</t>
  </si>
  <si>
    <t>CURRENT MONTH</t>
  </si>
  <si>
    <t>YEAR-TO-DATE</t>
  </si>
  <si>
    <t>VARIANCE</t>
  </si>
  <si>
    <t xml:space="preserve"> </t>
  </si>
  <si>
    <t xml:space="preserve">DISTRIBUTE OTHER DISTRIBUTIONS: </t>
  </si>
  <si>
    <t xml:space="preserve">JV2T - 758 - 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</si>
  <si>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</si>
  <si>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</si>
  <si>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</si>
  <si>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</si>
  <si>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</si>
  <si>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</si>
  <si>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</si>
  <si>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</si>
  <si>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</si>
  <si>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</si>
  <si>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22%</t>
  </si>
  <si>
    <t>Total R284+R286</t>
  </si>
  <si>
    <t>Variance</t>
  </si>
  <si>
    <t>CASH BALANCE FINAL Period 13, 2023</t>
  </si>
  <si>
    <t xml:space="preserve">FOR THE PERIOD  13 , Final Report for FY2023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</si>
</sst>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0000"/>
      <name val="Arial Unicode MS"/>
      <family val="2"/>
    </font>
    <font>
      <b/>
      <sz val="9"/>
      <name val="Arial"/>
      <family val="2"/>
    </font>
    <font>
      <i/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39" fontId="2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left"/>
    </xf>
    <xf numFmtId="39" fontId="0" fillId="0" borderId="0" xfId="0" applyNumberForma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3" fillId="0" borderId="1" xfId="0" applyNumberFormat="1" applyFont="1" applyBorder="1" applyAlignment="1">
      <alignment horizontal="left"/>
    </xf>
    <xf numFmtId="39" fontId="4" fillId="0" borderId="0" xfId="0" applyNumberFormat="1" applyFont="1"/>
    <xf numFmtId="39" fontId="3" fillId="0" borderId="0" xfId="0" applyNumberFormat="1" applyFont="1"/>
    <xf numFmtId="39" fontId="5" fillId="0" borderId="2" xfId="0" applyNumberFormat="1" applyFont="1" applyBorder="1" applyAlignment="1">
      <alignment horizontal="centerContinuous"/>
    </xf>
    <xf numFmtId="39" fontId="5" fillId="0" borderId="0" xfId="0" applyNumberFormat="1" applyFont="1" applyBorder="1" applyAlignment="1">
      <alignment horizontal="centerContinuous"/>
    </xf>
    <xf numFmtId="39" fontId="0" fillId="0" borderId="2" xfId="0" applyNumberFormat="1" applyBorder="1" applyAlignment="1">
      <alignment horizontal="centerContinuous"/>
    </xf>
    <xf numFmtId="39" fontId="5" fillId="0" borderId="2" xfId="0" applyNumberFormat="1" applyFont="1" applyBorder="1" applyAlignment="1">
      <alignment horizontal="center"/>
    </xf>
    <xf numFmtId="39" fontId="3" fillId="0" borderId="0" xfId="0" quotePrefix="1" applyNumberFormat="1" applyFont="1" applyAlignment="1">
      <alignment horizontal="left"/>
    </xf>
    <xf numFmtId="39" fontId="4" fillId="0" borderId="0" xfId="0" quotePrefix="1" applyNumberFormat="1" applyFont="1" applyAlignment="1">
      <alignment horizontal="left"/>
    </xf>
    <xf numFmtId="39" fontId="6" fillId="2" borderId="0" xfId="2" applyNumberFormat="1" applyFont="1" applyFill="1"/>
    <xf numFmtId="39" fontId="1" fillId="0" borderId="0" xfId="2" applyNumberFormat="1"/>
    <xf numFmtId="0" fontId="4" fillId="0" borderId="0" xfId="0" applyFont="1"/>
    <xf numFmtId="39" fontId="0" fillId="0" borderId="2" xfId="0" applyNumberFormat="1" applyBorder="1"/>
    <xf numFmtId="39" fontId="1" fillId="0" borderId="0" xfId="2" applyNumberFormat="1" applyBorder="1"/>
    <xf numFmtId="39" fontId="0" fillId="0" borderId="0" xfId="0" applyNumberFormat="1" applyBorder="1"/>
    <xf numFmtId="39" fontId="1" fillId="0" borderId="0" xfId="1" applyNumberFormat="1"/>
    <xf numFmtId="39" fontId="1" fillId="2" borderId="0" xfId="2" applyNumberFormat="1" applyFill="1"/>
    <xf numFmtId="39" fontId="0" fillId="2" borderId="0" xfId="0" applyNumberFormat="1" applyFill="1"/>
    <xf numFmtId="39" fontId="0" fillId="2" borderId="2" xfId="0" applyNumberFormat="1" applyFill="1" applyBorder="1"/>
    <xf numFmtId="39" fontId="6" fillId="0" borderId="0" xfId="0" applyNumberFormat="1" applyFont="1"/>
    <xf numFmtId="39" fontId="1" fillId="0" borderId="3" xfId="2" applyNumberFormat="1" applyBorder="1"/>
    <xf numFmtId="39" fontId="6" fillId="3" borderId="0" xfId="0" applyNumberFormat="1" applyFont="1" applyFill="1"/>
    <xf numFmtId="0" fontId="7" fillId="3" borderId="0" xfId="0" applyFont="1" applyFill="1" applyBorder="1" applyAlignment="1">
      <alignment horizontal="right"/>
    </xf>
    <xf numFmtId="39" fontId="6" fillId="3" borderId="0" xfId="0" quotePrefix="1" applyNumberFormat="1" applyFont="1" applyFill="1" applyAlignment="1">
      <alignment horizontal="left"/>
    </xf>
    <xf numFmtId="39" fontId="6" fillId="3" borderId="0" xfId="2" applyNumberFormat="1" applyFont="1" applyFill="1"/>
    <xf numFmtId="39" fontId="5" fillId="3" borderId="0" xfId="0" applyNumberFormat="1" applyFont="1" applyFill="1"/>
    <xf numFmtId="39" fontId="4" fillId="0" borderId="0" xfId="0" applyNumberFormat="1" applyFont="1" applyAlignment="1">
      <alignment horizontal="left"/>
    </xf>
    <xf numFmtId="39" fontId="1" fillId="0" borderId="0" xfId="2" applyNumberFormat="1" applyFill="1"/>
    <xf numFmtId="39" fontId="0" fillId="0" borderId="0" xfId="0" applyNumberFormat="1" applyFill="1" applyBorder="1"/>
    <xf numFmtId="39" fontId="9" fillId="0" borderId="0" xfId="0" quotePrefix="1" applyNumberFormat="1" applyFont="1" applyAlignment="1">
      <alignment horizontal="left"/>
    </xf>
    <xf numFmtId="39" fontId="6" fillId="0" borderId="0" xfId="0" applyNumberFormat="1" applyFont="1" applyFill="1" applyBorder="1" applyAlignment="1">
      <alignment horizontal="center"/>
    </xf>
    <xf numFmtId="39" fontId="9" fillId="0" borderId="0" xfId="0" applyNumberFormat="1" applyFont="1"/>
    <xf numFmtId="39" fontId="6" fillId="0" borderId="0" xfId="0" applyNumberFormat="1" applyFont="1" applyFill="1" applyBorder="1"/>
    <xf numFmtId="39" fontId="6" fillId="0" borderId="6" xfId="0" applyNumberFormat="1" applyFont="1" applyBorder="1"/>
    <xf numFmtId="39" fontId="6" fillId="0" borderId="2" xfId="0" applyNumberFormat="1" applyFont="1" applyBorder="1"/>
    <xf numFmtId="39" fontId="6" fillId="0" borderId="2" xfId="0" applyNumberFormat="1" applyFont="1" applyFill="1" applyBorder="1"/>
    <xf numFmtId="39" fontId="4" fillId="2" borderId="0" xfId="0" quotePrefix="1" applyNumberFormat="1" applyFont="1" applyFill="1" applyAlignment="1">
      <alignment horizontal="left"/>
    </xf>
    <xf numFmtId="39" fontId="4" fillId="2" borderId="0" xfId="0" applyNumberFormat="1" applyFont="1" applyFill="1"/>
    <xf numFmtId="39" fontId="1" fillId="0" borderId="1" xfId="2" applyNumberFormat="1" applyBorder="1"/>
    <xf numFmtId="39" fontId="6" fillId="0" borderId="0" xfId="0" applyNumberFormat="1" applyFont="1" applyBorder="1"/>
    <xf numFmtId="39" fontId="6" fillId="0" borderId="4" xfId="0" applyNumberFormat="1" applyFont="1" applyBorder="1" applyAlignment="1">
      <alignment horizontal="center"/>
    </xf>
    <xf numFmtId="39" fontId="6" fillId="0" borderId="6" xfId="0" applyNumberFormat="1" applyFont="1" applyBorder="1" applyAlignment="1">
      <alignment horizontal="center"/>
    </xf>
    <xf numFmtId="39" fontId="6" fillId="0" borderId="4" xfId="0" applyNumberFormat="1" applyFont="1" applyBorder="1"/>
    <xf numFmtId="39" fontId="3" fillId="0" borderId="7" xfId="0" quotePrefix="1" applyNumberFormat="1" applyFont="1" applyBorder="1" applyAlignment="1">
      <alignment horizontal="left"/>
    </xf>
    <xf numFmtId="39" fontId="3" fillId="0" borderId="8" xfId="0" applyNumberFormat="1" applyFont="1" applyBorder="1"/>
    <xf numFmtId="39" fontId="4" fillId="0" borderId="8" xfId="0" applyNumberFormat="1" applyFont="1" applyBorder="1"/>
    <xf numFmtId="39" fontId="0" fillId="0" borderId="9" xfId="0" applyNumberFormat="1" applyBorder="1"/>
    <xf numFmtId="39" fontId="3" fillId="0" borderId="10" xfId="0" quotePrefix="1" applyNumberFormat="1" applyFont="1" applyBorder="1" applyAlignment="1">
      <alignment horizontal="left"/>
    </xf>
    <xf numFmtId="39" fontId="3" fillId="0" borderId="1" xfId="0" applyNumberFormat="1" applyFont="1" applyBorder="1"/>
    <xf numFmtId="39" fontId="4" fillId="0" borderId="1" xfId="0" applyNumberFormat="1" applyFont="1" applyBorder="1"/>
    <xf numFmtId="39" fontId="0" fillId="0" borderId="11" xfId="0" applyNumberFormat="1" applyBorder="1"/>
    <xf numFmtId="39" fontId="5" fillId="0" borderId="12" xfId="0" applyNumberFormat="1" applyFont="1" applyBorder="1" applyAlignment="1">
      <alignment horizontal="centerContinuous"/>
    </xf>
    <xf numFmtId="39" fontId="5" fillId="0" borderId="13" xfId="0" applyNumberFormat="1" applyFont="1" applyBorder="1" applyAlignment="1">
      <alignment horizontal="centerContinuous"/>
    </xf>
    <xf numFmtId="39" fontId="5" fillId="0" borderId="14" xfId="0" applyNumberFormat="1" applyFont="1" applyBorder="1" applyAlignment="1">
      <alignment horizontal="centerContinuous"/>
    </xf>
    <xf numFmtId="39" fontId="5" fillId="0" borderId="0" xfId="0" applyNumberFormat="1" applyFont="1" applyBorder="1"/>
    <xf numFmtId="0" fontId="0" fillId="0" borderId="7" xfId="0" applyBorder="1"/>
    <xf numFmtId="39" fontId="0" fillId="0" borderId="7" xfId="0" applyNumberFormat="1" applyBorder="1"/>
    <xf numFmtId="39" fontId="0" fillId="0" borderId="8" xfId="0" applyNumberFormat="1" applyBorder="1"/>
    <xf numFmtId="39" fontId="4" fillId="0" borderId="15" xfId="0" quotePrefix="1" applyNumberFormat="1" applyFont="1" applyBorder="1" applyAlignment="1">
      <alignment horizontal="left"/>
    </xf>
    <xf numFmtId="39" fontId="4" fillId="0" borderId="0" xfId="0" quotePrefix="1" applyNumberFormat="1" applyFont="1" applyBorder="1" applyAlignment="1">
      <alignment horizontal="left"/>
    </xf>
    <xf numFmtId="39" fontId="4" fillId="0" borderId="0" xfId="0" applyNumberFormat="1" applyFont="1" applyBorder="1"/>
    <xf numFmtId="0" fontId="0" fillId="0" borderId="0" xfId="0" applyBorder="1"/>
    <xf numFmtId="39" fontId="0" fillId="0" borderId="16" xfId="0" applyNumberFormat="1" applyBorder="1"/>
    <xf numFmtId="39" fontId="0" fillId="0" borderId="15" xfId="0" applyNumberFormat="1" applyBorder="1"/>
    <xf numFmtId="44" fontId="1" fillId="0" borderId="0" xfId="2" applyBorder="1"/>
    <xf numFmtId="44" fontId="1" fillId="0" borderId="16" xfId="2" applyBorder="1"/>
    <xf numFmtId="39" fontId="4" fillId="0" borderId="15" xfId="0" applyNumberFormat="1" applyFont="1" applyBorder="1"/>
    <xf numFmtId="39" fontId="6" fillId="0" borderId="16" xfId="0" applyNumberFormat="1" applyFont="1" applyBorder="1"/>
    <xf numFmtId="0" fontId="0" fillId="0" borderId="15" xfId="0" applyBorder="1"/>
    <xf numFmtId="44" fontId="1" fillId="0" borderId="3" xfId="2" applyBorder="1"/>
    <xf numFmtId="39" fontId="4" fillId="0" borderId="10" xfId="0" applyNumberFormat="1" applyFont="1" applyBorder="1"/>
    <xf numFmtId="39" fontId="0" fillId="0" borderId="10" xfId="0" applyNumberFormat="1" applyBorder="1"/>
    <xf numFmtId="39" fontId="0" fillId="0" borderId="1" xfId="0" applyNumberFormat="1" applyBorder="1"/>
    <xf numFmtId="39" fontId="5" fillId="0" borderId="8" xfId="0" applyNumberFormat="1" applyFont="1" applyBorder="1" applyAlignment="1">
      <alignment horizontal="centerContinuous"/>
    </xf>
    <xf numFmtId="39" fontId="5" fillId="0" borderId="9" xfId="0" applyNumberFormat="1" applyFont="1" applyBorder="1" applyAlignment="1">
      <alignment horizontal="centerContinuous"/>
    </xf>
    <xf numFmtId="39" fontId="3" fillId="0" borderId="15" xfId="0" quotePrefix="1" applyNumberFormat="1" applyFont="1" applyBorder="1" applyAlignment="1">
      <alignment horizontal="left"/>
    </xf>
    <xf numFmtId="39" fontId="3" fillId="0" borderId="0" xfId="0" quotePrefix="1" applyNumberFormat="1" applyFont="1" applyBorder="1" applyAlignment="1">
      <alignment horizontal="left"/>
    </xf>
    <xf numFmtId="39" fontId="4" fillId="0" borderId="15" xfId="0" applyNumberFormat="1" applyFont="1" applyBorder="1" applyAlignment="1">
      <alignment horizontal="left"/>
    </xf>
    <xf numFmtId="0" fontId="0" fillId="0" borderId="16" xfId="0" applyBorder="1"/>
    <xf numFmtId="44" fontId="1" fillId="0" borderId="1" xfId="2" applyBorder="1"/>
    <xf numFmtId="39" fontId="4" fillId="0" borderId="16" xfId="0" applyNumberFormat="1" applyFont="1" applyBorder="1"/>
    <xf numFmtId="0" fontId="4" fillId="0" borderId="0" xfId="0" applyFont="1" applyBorder="1"/>
    <xf numFmtId="39" fontId="3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/>
    </xf>
    <xf numFmtId="39" fontId="0" fillId="2" borderId="0" xfId="0" applyNumberFormat="1" applyFill="1" applyBorder="1"/>
    <xf numFmtId="39" fontId="6" fillId="2" borderId="6" xfId="0" applyNumberFormat="1" applyFont="1" applyFill="1" applyBorder="1"/>
    <xf numFmtId="39" fontId="6" fillId="0" borderId="5" xfId="0" applyNumberFormat="1" applyFont="1" applyBorder="1"/>
    <xf numFmtId="39" fontId="6" fillId="3" borderId="5" xfId="0" applyNumberFormat="1" applyFont="1" applyFill="1" applyBorder="1"/>
    <xf numFmtId="39" fontId="0" fillId="0" borderId="2" xfId="0" applyNumberFormat="1" applyFill="1" applyBorder="1"/>
    <xf numFmtId="39" fontId="0" fillId="3" borderId="2" xfId="0" applyNumberFormat="1" applyFill="1" applyBorder="1"/>
    <xf numFmtId="39" fontId="10" fillId="0" borderId="0" xfId="0" applyNumberFormat="1" applyFont="1"/>
    <xf numFmtId="39" fontId="11" fillId="0" borderId="0" xfId="0" applyNumberFormat="1" applyFont="1"/>
    <xf numFmtId="39" fontId="4" fillId="3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s\dfs\FinShared\SAS_Accounting\Law%20&amp;%20Fire%20Reconcilation\Law-Fire%20Fund\Law-Fire%20Monthly%20Reports%20and%20Schedule\FY23\23-LAWFIRE%20SCHEDU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2022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B62" t="str">
            <v>EXPENDITURES (LAW ENFORCEMENT SUMMARY)</v>
          </cell>
        </row>
      </sheetData>
      <sheetData sheetId="17"/>
      <sheetData sheetId="18"/>
      <sheetData sheetId="19"/>
      <sheetData sheetId="20"/>
      <sheetData sheetId="21"/>
      <sheetData sheetId="22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23872842.499999996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102124384.40000001</v>
          </cell>
        </row>
        <row r="14">
          <cell r="D14" t="str">
            <v>R286 Firefighters Fund</v>
          </cell>
          <cell r="J14">
            <v>28804313.649999999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-550110.6</v>
          </cell>
        </row>
        <row r="21">
          <cell r="D21" t="str">
            <v>R286</v>
          </cell>
          <cell r="J21">
            <v>-155159.55000000002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-648320.69000000006</v>
          </cell>
        </row>
        <row r="28">
          <cell r="D28" t="str">
            <v>R285</v>
          </cell>
          <cell r="J28">
            <v>143.46000000001823</v>
          </cell>
        </row>
        <row r="29">
          <cell r="D29" t="str">
            <v>R286</v>
          </cell>
          <cell r="J29">
            <v>40.460000000001855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4">
          <cell r="A44" t="str">
            <v>LAW ENFORCEMENT FOUNDATION FUND (13DB-525-0000)</v>
          </cell>
        </row>
        <row r="45">
          <cell r="B45" t="str">
            <v>BALANCE FORWARDED FROM FISCAL YEAR 2022</v>
          </cell>
          <cell r="K45">
            <v>53646632.960000001</v>
          </cell>
        </row>
        <row r="49">
          <cell r="B49" t="str">
            <v>REVENUE DISTRIBUTION INCOME (REVENUE DETAIL WORKSHEET):</v>
          </cell>
        </row>
        <row r="50">
          <cell r="C50" t="str">
            <v>REVENUE DISTRIBUTION (N114)</v>
          </cell>
          <cell r="J50">
            <v>102124384.40000001</v>
          </cell>
        </row>
        <row r="51">
          <cell r="C51" t="str">
            <v>REVENUE REFUNDS:  PRIOR YEAR</v>
          </cell>
          <cell r="J51">
            <v>-2447.42</v>
          </cell>
        </row>
        <row r="52">
          <cell r="C52" t="str">
            <v>REVENUE REFUNDS:  CURRENT YEAR</v>
          </cell>
          <cell r="J52">
            <v>-534050.70000000007</v>
          </cell>
        </row>
        <row r="53">
          <cell r="C53" t="str">
            <v>REFUND OF PRIOR YEAR DISBURSEMENTS (R881)</v>
          </cell>
          <cell r="J53">
            <v>0</v>
          </cell>
        </row>
        <row r="54">
          <cell r="C54" t="str">
            <v>UNHONORED CHECKS</v>
          </cell>
          <cell r="J54">
            <v>0</v>
          </cell>
        </row>
        <row r="55">
          <cell r="C55" t="str">
            <v>RECEIPT ADJUSTMENTS</v>
          </cell>
          <cell r="J55">
            <v>143.46000000002914</v>
          </cell>
        </row>
        <row r="57">
          <cell r="B57" t="str">
            <v>INVESTMENT INCOME (R771)</v>
          </cell>
          <cell r="K57">
            <v>2233208.8699999996</v>
          </cell>
        </row>
        <row r="59">
          <cell r="B59" t="str">
            <v>OTHER REVENUE</v>
          </cell>
          <cell r="K59">
            <v>230290.83</v>
          </cell>
          <cell r="L59">
            <v>20371195.130000003</v>
          </cell>
        </row>
        <row r="63">
          <cell r="K63">
            <v>83433047.469999596</v>
          </cell>
        </row>
        <row r="65">
          <cell r="B65" t="str">
            <v>CASH BALANCE JUNE 30, 2023</v>
          </cell>
          <cell r="H65">
            <v>74265114.930000409</v>
          </cell>
        </row>
        <row r="67">
          <cell r="A67" t="str">
            <v>FIREFIGHTERS FOUNDATION FUND (1341-470-UNIT-PK00)</v>
          </cell>
        </row>
        <row r="68">
          <cell r="K68">
            <v>40775077.5</v>
          </cell>
        </row>
        <row r="74">
          <cell r="D74" t="str">
            <v>FIREFIGHTERS FUND</v>
          </cell>
        </row>
        <row r="75">
          <cell r="D75" t="str">
            <v>VOLUNTEER FIRE DEPT AID</v>
          </cell>
          <cell r="J75">
            <v>52677156.149999999</v>
          </cell>
        </row>
        <row r="76">
          <cell r="J76">
            <v>-690.3</v>
          </cell>
        </row>
        <row r="77">
          <cell r="J77">
            <v>-150629.83000000002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-648280.23</v>
          </cell>
        </row>
        <row r="82">
          <cell r="K82">
            <v>604082.3899999999</v>
          </cell>
        </row>
        <row r="84">
          <cell r="K84">
            <v>0</v>
          </cell>
          <cell r="L84">
            <v>-2158252.87</v>
          </cell>
        </row>
        <row r="86">
          <cell r="B86" t="str">
            <v>EXPENDITURES (FIREFIGHTERS SUMMARY)</v>
          </cell>
          <cell r="K86">
            <v>54639891.049999997</v>
          </cell>
        </row>
        <row r="88">
          <cell r="H88">
            <v>38616824.630000003</v>
          </cell>
        </row>
      </sheetData>
      <sheetData sheetId="23"/>
      <sheetData sheetId="24">
        <row r="4">
          <cell r="A4" t="str">
            <v>FOR THE PERIOD JULY 1, 2022 - FINAL Period 13, 2023</v>
          </cell>
        </row>
        <row r="11">
          <cell r="K11">
            <v>23872842.499999996</v>
          </cell>
        </row>
        <row r="14">
          <cell r="H14">
            <v>0</v>
          </cell>
          <cell r="K14">
            <v>130928698.05000001</v>
          </cell>
        </row>
        <row r="21">
          <cell r="H21">
            <v>0</v>
          </cell>
          <cell r="K21">
            <v>-705270.15</v>
          </cell>
        </row>
        <row r="25">
          <cell r="H25">
            <v>0</v>
          </cell>
          <cell r="K25">
            <v>0</v>
          </cell>
        </row>
        <row r="29">
          <cell r="H29">
            <v>0</v>
          </cell>
          <cell r="K29">
            <v>-648136.77000000014</v>
          </cell>
        </row>
        <row r="30">
          <cell r="H30">
            <v>0</v>
          </cell>
          <cell r="K30">
            <v>153448133.63</v>
          </cell>
        </row>
        <row r="46">
          <cell r="K46">
            <v>53646632.960000001</v>
          </cell>
        </row>
        <row r="48">
          <cell r="B48" t="str">
            <v>CASH BALANCE JUNE 30, 2023</v>
          </cell>
          <cell r="H48">
            <v>74265114.930000409</v>
          </cell>
        </row>
        <row r="51">
          <cell r="J51">
            <v>102124384.40000001</v>
          </cell>
        </row>
        <row r="52">
          <cell r="J52">
            <v>-2447.42</v>
          </cell>
        </row>
        <row r="53">
          <cell r="G53">
            <v>-13612.48</v>
          </cell>
          <cell r="J53">
            <v>-547663.18000000005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143.46000000002914</v>
          </cell>
        </row>
        <row r="58">
          <cell r="K58">
            <v>2233208.8699999996</v>
          </cell>
        </row>
        <row r="60">
          <cell r="K60">
            <v>230290.83</v>
          </cell>
        </row>
        <row r="64">
          <cell r="H64">
            <v>144742.78000040352</v>
          </cell>
          <cell r="K64">
            <v>83577790.25</v>
          </cell>
        </row>
        <row r="66">
          <cell r="B66" t="str">
            <v>CASH BALANCE FINAL Period 13, 2023</v>
          </cell>
          <cell r="H66">
            <v>74106759.670000002</v>
          </cell>
          <cell r="K66">
            <v>74106759.670000017</v>
          </cell>
        </row>
        <row r="69">
          <cell r="K69">
            <v>40775077.5</v>
          </cell>
        </row>
        <row r="71">
          <cell r="H71">
            <v>38616824.630000003</v>
          </cell>
        </row>
        <row r="76">
          <cell r="G76">
            <v>0</v>
          </cell>
          <cell r="J76">
            <v>52677156.149999999</v>
          </cell>
        </row>
        <row r="77">
          <cell r="J77">
            <v>-690.3</v>
          </cell>
        </row>
        <row r="78">
          <cell r="G78">
            <v>-3839.42</v>
          </cell>
          <cell r="J78">
            <v>-154469.25000000003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-648280.23</v>
          </cell>
        </row>
        <row r="83">
          <cell r="K83">
            <v>604082.3899999999</v>
          </cell>
        </row>
        <row r="85">
          <cell r="K85">
            <v>0</v>
          </cell>
        </row>
        <row r="87">
          <cell r="H87">
            <v>0</v>
          </cell>
          <cell r="K87">
            <v>54639891.049999997</v>
          </cell>
        </row>
        <row r="89">
          <cell r="H89">
            <v>38612985.210000001</v>
          </cell>
          <cell r="K89">
            <v>38612985.210000008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workbookViewId="0">
      <selection activeCell="E20" sqref="E20"/>
    </sheetView>
  </sheetViews>
  <sheetFormatPr defaultRowHeight="15"/>
  <cols>
    <col min="1" max="4" width="3.7109375" style="7" customWidth="1"/>
    <col min="5" max="5" width="29.7109375" style="7" customWidth="1"/>
    <col min="6" max="7" width="14.7109375" style="3" customWidth="1"/>
    <col min="8" max="8" width="16.5703125" style="3" customWidth="1"/>
    <col min="9" max="9" width="1.7109375" style="3" customWidth="1"/>
    <col min="10" max="11" width="15.5703125" style="3" bestFit="1" customWidth="1"/>
    <col min="12" max="12" width="22.7109375" style="3" customWidth="1"/>
    <col min="13" max="13" width="15.5703125" style="3" customWidth="1"/>
    <col min="14" max="14" width="13.42578125" style="3" bestFit="1" customWidth="1"/>
    <col min="15" max="256" width="9.140625" style="3"/>
    <col min="257" max="260" width="3.7109375" style="3" customWidth="1"/>
    <col min="261" max="261" width="29.7109375" style="3" customWidth="1"/>
    <col min="262" max="263" width="14.7109375" style="3" customWidth="1"/>
    <col min="264" max="264" width="16.5703125" style="3" customWidth="1"/>
    <col min="265" max="265" width="1.7109375" style="3" customWidth="1"/>
    <col min="266" max="267" width="15.5703125" style="3" bestFit="1" customWidth="1"/>
    <col min="268" max="268" width="22.7109375" style="3" customWidth="1"/>
    <col min="269" max="269" width="15.5703125" style="3" customWidth="1"/>
    <col min="270" max="270" width="13.42578125" style="3" bestFit="1" customWidth="1"/>
    <col min="271" max="512" width="9.140625" style="3"/>
    <col min="513" max="516" width="3.7109375" style="3" customWidth="1"/>
    <col min="517" max="517" width="29.7109375" style="3" customWidth="1"/>
    <col min="518" max="519" width="14.7109375" style="3" customWidth="1"/>
    <col min="520" max="520" width="16.5703125" style="3" customWidth="1"/>
    <col min="521" max="521" width="1.7109375" style="3" customWidth="1"/>
    <col min="522" max="523" width="15.5703125" style="3" bestFit="1" customWidth="1"/>
    <col min="524" max="524" width="22.7109375" style="3" customWidth="1"/>
    <col min="525" max="525" width="15.5703125" style="3" customWidth="1"/>
    <col min="526" max="526" width="13.42578125" style="3" bestFit="1" customWidth="1"/>
    <col min="527" max="768" width="9.140625" style="3"/>
    <col min="769" max="772" width="3.7109375" style="3" customWidth="1"/>
    <col min="773" max="773" width="29.7109375" style="3" customWidth="1"/>
    <col min="774" max="775" width="14.7109375" style="3" customWidth="1"/>
    <col min="776" max="776" width="16.5703125" style="3" customWidth="1"/>
    <col min="777" max="777" width="1.7109375" style="3" customWidth="1"/>
    <col min="778" max="779" width="15.5703125" style="3" bestFit="1" customWidth="1"/>
    <col min="780" max="780" width="22.7109375" style="3" customWidth="1"/>
    <col min="781" max="781" width="15.5703125" style="3" customWidth="1"/>
    <col min="782" max="782" width="13.42578125" style="3" bestFit="1" customWidth="1"/>
    <col min="783" max="1024" width="9.140625" style="3"/>
    <col min="1025" max="1028" width="3.7109375" style="3" customWidth="1"/>
    <col min="1029" max="1029" width="29.7109375" style="3" customWidth="1"/>
    <col min="1030" max="1031" width="14.7109375" style="3" customWidth="1"/>
    <col min="1032" max="1032" width="16.5703125" style="3" customWidth="1"/>
    <col min="1033" max="1033" width="1.7109375" style="3" customWidth="1"/>
    <col min="1034" max="1035" width="15.5703125" style="3" bestFit="1" customWidth="1"/>
    <col min="1036" max="1036" width="22.7109375" style="3" customWidth="1"/>
    <col min="1037" max="1037" width="15.5703125" style="3" customWidth="1"/>
    <col min="1038" max="1038" width="13.42578125" style="3" bestFit="1" customWidth="1"/>
    <col min="1039" max="1280" width="9.140625" style="3"/>
    <col min="1281" max="1284" width="3.7109375" style="3" customWidth="1"/>
    <col min="1285" max="1285" width="29.7109375" style="3" customWidth="1"/>
    <col min="1286" max="1287" width="14.7109375" style="3" customWidth="1"/>
    <col min="1288" max="1288" width="16.5703125" style="3" customWidth="1"/>
    <col min="1289" max="1289" width="1.7109375" style="3" customWidth="1"/>
    <col min="1290" max="1291" width="15.5703125" style="3" bestFit="1" customWidth="1"/>
    <col min="1292" max="1292" width="22.7109375" style="3" customWidth="1"/>
    <col min="1293" max="1293" width="15.5703125" style="3" customWidth="1"/>
    <col min="1294" max="1294" width="13.42578125" style="3" bestFit="1" customWidth="1"/>
    <col min="1295" max="1536" width="9.140625" style="3"/>
    <col min="1537" max="1540" width="3.7109375" style="3" customWidth="1"/>
    <col min="1541" max="1541" width="29.7109375" style="3" customWidth="1"/>
    <col min="1542" max="1543" width="14.7109375" style="3" customWidth="1"/>
    <col min="1544" max="1544" width="16.5703125" style="3" customWidth="1"/>
    <col min="1545" max="1545" width="1.7109375" style="3" customWidth="1"/>
    <col min="1546" max="1547" width="15.5703125" style="3" bestFit="1" customWidth="1"/>
    <col min="1548" max="1548" width="22.7109375" style="3" customWidth="1"/>
    <col min="1549" max="1549" width="15.5703125" style="3" customWidth="1"/>
    <col min="1550" max="1550" width="13.42578125" style="3" bestFit="1" customWidth="1"/>
    <col min="1551" max="1792" width="9.140625" style="3"/>
    <col min="1793" max="1796" width="3.7109375" style="3" customWidth="1"/>
    <col min="1797" max="1797" width="29.7109375" style="3" customWidth="1"/>
    <col min="1798" max="1799" width="14.7109375" style="3" customWidth="1"/>
    <col min="1800" max="1800" width="16.5703125" style="3" customWidth="1"/>
    <col min="1801" max="1801" width="1.7109375" style="3" customWidth="1"/>
    <col min="1802" max="1803" width="15.5703125" style="3" bestFit="1" customWidth="1"/>
    <col min="1804" max="1804" width="22.7109375" style="3" customWidth="1"/>
    <col min="1805" max="1805" width="15.5703125" style="3" customWidth="1"/>
    <col min="1806" max="1806" width="13.42578125" style="3" bestFit="1" customWidth="1"/>
    <col min="1807" max="2048" width="9.140625" style="3"/>
    <col min="2049" max="2052" width="3.7109375" style="3" customWidth="1"/>
    <col min="2053" max="2053" width="29.7109375" style="3" customWidth="1"/>
    <col min="2054" max="2055" width="14.7109375" style="3" customWidth="1"/>
    <col min="2056" max="2056" width="16.5703125" style="3" customWidth="1"/>
    <col min="2057" max="2057" width="1.7109375" style="3" customWidth="1"/>
    <col min="2058" max="2059" width="15.5703125" style="3" bestFit="1" customWidth="1"/>
    <col min="2060" max="2060" width="22.7109375" style="3" customWidth="1"/>
    <col min="2061" max="2061" width="15.5703125" style="3" customWidth="1"/>
    <col min="2062" max="2062" width="13.42578125" style="3" bestFit="1" customWidth="1"/>
    <col min="2063" max="2304" width="9.140625" style="3"/>
    <col min="2305" max="2308" width="3.7109375" style="3" customWidth="1"/>
    <col min="2309" max="2309" width="29.7109375" style="3" customWidth="1"/>
    <col min="2310" max="2311" width="14.7109375" style="3" customWidth="1"/>
    <col min="2312" max="2312" width="16.5703125" style="3" customWidth="1"/>
    <col min="2313" max="2313" width="1.7109375" style="3" customWidth="1"/>
    <col min="2314" max="2315" width="15.5703125" style="3" bestFit="1" customWidth="1"/>
    <col min="2316" max="2316" width="22.7109375" style="3" customWidth="1"/>
    <col min="2317" max="2317" width="15.5703125" style="3" customWidth="1"/>
    <col min="2318" max="2318" width="13.42578125" style="3" bestFit="1" customWidth="1"/>
    <col min="2319" max="2560" width="9.140625" style="3"/>
    <col min="2561" max="2564" width="3.7109375" style="3" customWidth="1"/>
    <col min="2565" max="2565" width="29.7109375" style="3" customWidth="1"/>
    <col min="2566" max="2567" width="14.7109375" style="3" customWidth="1"/>
    <col min="2568" max="2568" width="16.5703125" style="3" customWidth="1"/>
    <col min="2569" max="2569" width="1.7109375" style="3" customWidth="1"/>
    <col min="2570" max="2571" width="15.5703125" style="3" bestFit="1" customWidth="1"/>
    <col min="2572" max="2572" width="22.7109375" style="3" customWidth="1"/>
    <col min="2573" max="2573" width="15.5703125" style="3" customWidth="1"/>
    <col min="2574" max="2574" width="13.42578125" style="3" bestFit="1" customWidth="1"/>
    <col min="2575" max="2816" width="9.140625" style="3"/>
    <col min="2817" max="2820" width="3.7109375" style="3" customWidth="1"/>
    <col min="2821" max="2821" width="29.7109375" style="3" customWidth="1"/>
    <col min="2822" max="2823" width="14.7109375" style="3" customWidth="1"/>
    <col min="2824" max="2824" width="16.5703125" style="3" customWidth="1"/>
    <col min="2825" max="2825" width="1.7109375" style="3" customWidth="1"/>
    <col min="2826" max="2827" width="15.5703125" style="3" bestFit="1" customWidth="1"/>
    <col min="2828" max="2828" width="22.7109375" style="3" customWidth="1"/>
    <col min="2829" max="2829" width="15.5703125" style="3" customWidth="1"/>
    <col min="2830" max="2830" width="13.42578125" style="3" bestFit="1" customWidth="1"/>
    <col min="2831" max="3072" width="9.140625" style="3"/>
    <col min="3073" max="3076" width="3.7109375" style="3" customWidth="1"/>
    <col min="3077" max="3077" width="29.7109375" style="3" customWidth="1"/>
    <col min="3078" max="3079" width="14.7109375" style="3" customWidth="1"/>
    <col min="3080" max="3080" width="16.5703125" style="3" customWidth="1"/>
    <col min="3081" max="3081" width="1.7109375" style="3" customWidth="1"/>
    <col min="3082" max="3083" width="15.5703125" style="3" bestFit="1" customWidth="1"/>
    <col min="3084" max="3084" width="22.7109375" style="3" customWidth="1"/>
    <col min="3085" max="3085" width="15.5703125" style="3" customWidth="1"/>
    <col min="3086" max="3086" width="13.42578125" style="3" bestFit="1" customWidth="1"/>
    <col min="3087" max="3328" width="9.140625" style="3"/>
    <col min="3329" max="3332" width="3.7109375" style="3" customWidth="1"/>
    <col min="3333" max="3333" width="29.7109375" style="3" customWidth="1"/>
    <col min="3334" max="3335" width="14.7109375" style="3" customWidth="1"/>
    <col min="3336" max="3336" width="16.5703125" style="3" customWidth="1"/>
    <col min="3337" max="3337" width="1.7109375" style="3" customWidth="1"/>
    <col min="3338" max="3339" width="15.5703125" style="3" bestFit="1" customWidth="1"/>
    <col min="3340" max="3340" width="22.7109375" style="3" customWidth="1"/>
    <col min="3341" max="3341" width="15.5703125" style="3" customWidth="1"/>
    <col min="3342" max="3342" width="13.42578125" style="3" bestFit="1" customWidth="1"/>
    <col min="3343" max="3584" width="9.140625" style="3"/>
    <col min="3585" max="3588" width="3.7109375" style="3" customWidth="1"/>
    <col min="3589" max="3589" width="29.7109375" style="3" customWidth="1"/>
    <col min="3590" max="3591" width="14.7109375" style="3" customWidth="1"/>
    <col min="3592" max="3592" width="16.5703125" style="3" customWidth="1"/>
    <col min="3593" max="3593" width="1.7109375" style="3" customWidth="1"/>
    <col min="3594" max="3595" width="15.5703125" style="3" bestFit="1" customWidth="1"/>
    <col min="3596" max="3596" width="22.7109375" style="3" customWidth="1"/>
    <col min="3597" max="3597" width="15.5703125" style="3" customWidth="1"/>
    <col min="3598" max="3598" width="13.42578125" style="3" bestFit="1" customWidth="1"/>
    <col min="3599" max="3840" width="9.140625" style="3"/>
    <col min="3841" max="3844" width="3.7109375" style="3" customWidth="1"/>
    <col min="3845" max="3845" width="29.7109375" style="3" customWidth="1"/>
    <col min="3846" max="3847" width="14.7109375" style="3" customWidth="1"/>
    <col min="3848" max="3848" width="16.5703125" style="3" customWidth="1"/>
    <col min="3849" max="3849" width="1.7109375" style="3" customWidth="1"/>
    <col min="3850" max="3851" width="15.5703125" style="3" bestFit="1" customWidth="1"/>
    <col min="3852" max="3852" width="22.7109375" style="3" customWidth="1"/>
    <col min="3853" max="3853" width="15.5703125" style="3" customWidth="1"/>
    <col min="3854" max="3854" width="13.42578125" style="3" bestFit="1" customWidth="1"/>
    <col min="3855" max="4096" width="9.140625" style="3"/>
    <col min="4097" max="4100" width="3.7109375" style="3" customWidth="1"/>
    <col min="4101" max="4101" width="29.7109375" style="3" customWidth="1"/>
    <col min="4102" max="4103" width="14.7109375" style="3" customWidth="1"/>
    <col min="4104" max="4104" width="16.5703125" style="3" customWidth="1"/>
    <col min="4105" max="4105" width="1.7109375" style="3" customWidth="1"/>
    <col min="4106" max="4107" width="15.5703125" style="3" bestFit="1" customWidth="1"/>
    <col min="4108" max="4108" width="22.7109375" style="3" customWidth="1"/>
    <col min="4109" max="4109" width="15.5703125" style="3" customWidth="1"/>
    <col min="4110" max="4110" width="13.42578125" style="3" bestFit="1" customWidth="1"/>
    <col min="4111" max="4352" width="9.140625" style="3"/>
    <col min="4353" max="4356" width="3.7109375" style="3" customWidth="1"/>
    <col min="4357" max="4357" width="29.7109375" style="3" customWidth="1"/>
    <col min="4358" max="4359" width="14.7109375" style="3" customWidth="1"/>
    <col min="4360" max="4360" width="16.5703125" style="3" customWidth="1"/>
    <col min="4361" max="4361" width="1.7109375" style="3" customWidth="1"/>
    <col min="4362" max="4363" width="15.5703125" style="3" bestFit="1" customWidth="1"/>
    <col min="4364" max="4364" width="22.7109375" style="3" customWidth="1"/>
    <col min="4365" max="4365" width="15.5703125" style="3" customWidth="1"/>
    <col min="4366" max="4366" width="13.42578125" style="3" bestFit="1" customWidth="1"/>
    <col min="4367" max="4608" width="9.140625" style="3"/>
    <col min="4609" max="4612" width="3.7109375" style="3" customWidth="1"/>
    <col min="4613" max="4613" width="29.7109375" style="3" customWidth="1"/>
    <col min="4614" max="4615" width="14.7109375" style="3" customWidth="1"/>
    <col min="4616" max="4616" width="16.5703125" style="3" customWidth="1"/>
    <col min="4617" max="4617" width="1.7109375" style="3" customWidth="1"/>
    <col min="4618" max="4619" width="15.5703125" style="3" bestFit="1" customWidth="1"/>
    <col min="4620" max="4620" width="22.7109375" style="3" customWidth="1"/>
    <col min="4621" max="4621" width="15.5703125" style="3" customWidth="1"/>
    <col min="4622" max="4622" width="13.42578125" style="3" bestFit="1" customWidth="1"/>
    <col min="4623" max="4864" width="9.140625" style="3"/>
    <col min="4865" max="4868" width="3.7109375" style="3" customWidth="1"/>
    <col min="4869" max="4869" width="29.7109375" style="3" customWidth="1"/>
    <col min="4870" max="4871" width="14.7109375" style="3" customWidth="1"/>
    <col min="4872" max="4872" width="16.5703125" style="3" customWidth="1"/>
    <col min="4873" max="4873" width="1.7109375" style="3" customWidth="1"/>
    <col min="4874" max="4875" width="15.5703125" style="3" bestFit="1" customWidth="1"/>
    <col min="4876" max="4876" width="22.7109375" style="3" customWidth="1"/>
    <col min="4877" max="4877" width="15.5703125" style="3" customWidth="1"/>
    <col min="4878" max="4878" width="13.42578125" style="3" bestFit="1" customWidth="1"/>
    <col min="4879" max="5120" width="9.140625" style="3"/>
    <col min="5121" max="5124" width="3.7109375" style="3" customWidth="1"/>
    <col min="5125" max="5125" width="29.7109375" style="3" customWidth="1"/>
    <col min="5126" max="5127" width="14.7109375" style="3" customWidth="1"/>
    <col min="5128" max="5128" width="16.5703125" style="3" customWidth="1"/>
    <col min="5129" max="5129" width="1.7109375" style="3" customWidth="1"/>
    <col min="5130" max="5131" width="15.5703125" style="3" bestFit="1" customWidth="1"/>
    <col min="5132" max="5132" width="22.7109375" style="3" customWidth="1"/>
    <col min="5133" max="5133" width="15.5703125" style="3" customWidth="1"/>
    <col min="5134" max="5134" width="13.42578125" style="3" bestFit="1" customWidth="1"/>
    <col min="5135" max="5376" width="9.140625" style="3"/>
    <col min="5377" max="5380" width="3.7109375" style="3" customWidth="1"/>
    <col min="5381" max="5381" width="29.7109375" style="3" customWidth="1"/>
    <col min="5382" max="5383" width="14.7109375" style="3" customWidth="1"/>
    <col min="5384" max="5384" width="16.5703125" style="3" customWidth="1"/>
    <col min="5385" max="5385" width="1.7109375" style="3" customWidth="1"/>
    <col min="5386" max="5387" width="15.5703125" style="3" bestFit="1" customWidth="1"/>
    <col min="5388" max="5388" width="22.7109375" style="3" customWidth="1"/>
    <col min="5389" max="5389" width="15.5703125" style="3" customWidth="1"/>
    <col min="5390" max="5390" width="13.42578125" style="3" bestFit="1" customWidth="1"/>
    <col min="5391" max="5632" width="9.140625" style="3"/>
    <col min="5633" max="5636" width="3.7109375" style="3" customWidth="1"/>
    <col min="5637" max="5637" width="29.7109375" style="3" customWidth="1"/>
    <col min="5638" max="5639" width="14.7109375" style="3" customWidth="1"/>
    <col min="5640" max="5640" width="16.5703125" style="3" customWidth="1"/>
    <col min="5641" max="5641" width="1.7109375" style="3" customWidth="1"/>
    <col min="5642" max="5643" width="15.5703125" style="3" bestFit="1" customWidth="1"/>
    <col min="5644" max="5644" width="22.7109375" style="3" customWidth="1"/>
    <col min="5645" max="5645" width="15.5703125" style="3" customWidth="1"/>
    <col min="5646" max="5646" width="13.42578125" style="3" bestFit="1" customWidth="1"/>
    <col min="5647" max="5888" width="9.140625" style="3"/>
    <col min="5889" max="5892" width="3.7109375" style="3" customWidth="1"/>
    <col min="5893" max="5893" width="29.7109375" style="3" customWidth="1"/>
    <col min="5894" max="5895" width="14.7109375" style="3" customWidth="1"/>
    <col min="5896" max="5896" width="16.5703125" style="3" customWidth="1"/>
    <col min="5897" max="5897" width="1.7109375" style="3" customWidth="1"/>
    <col min="5898" max="5899" width="15.5703125" style="3" bestFit="1" customWidth="1"/>
    <col min="5900" max="5900" width="22.7109375" style="3" customWidth="1"/>
    <col min="5901" max="5901" width="15.5703125" style="3" customWidth="1"/>
    <col min="5902" max="5902" width="13.42578125" style="3" bestFit="1" customWidth="1"/>
    <col min="5903" max="6144" width="9.140625" style="3"/>
    <col min="6145" max="6148" width="3.7109375" style="3" customWidth="1"/>
    <col min="6149" max="6149" width="29.7109375" style="3" customWidth="1"/>
    <col min="6150" max="6151" width="14.7109375" style="3" customWidth="1"/>
    <col min="6152" max="6152" width="16.5703125" style="3" customWidth="1"/>
    <col min="6153" max="6153" width="1.7109375" style="3" customWidth="1"/>
    <col min="6154" max="6155" width="15.5703125" style="3" bestFit="1" customWidth="1"/>
    <col min="6156" max="6156" width="22.7109375" style="3" customWidth="1"/>
    <col min="6157" max="6157" width="15.5703125" style="3" customWidth="1"/>
    <col min="6158" max="6158" width="13.42578125" style="3" bestFit="1" customWidth="1"/>
    <col min="6159" max="6400" width="9.140625" style="3"/>
    <col min="6401" max="6404" width="3.7109375" style="3" customWidth="1"/>
    <col min="6405" max="6405" width="29.7109375" style="3" customWidth="1"/>
    <col min="6406" max="6407" width="14.7109375" style="3" customWidth="1"/>
    <col min="6408" max="6408" width="16.5703125" style="3" customWidth="1"/>
    <col min="6409" max="6409" width="1.7109375" style="3" customWidth="1"/>
    <col min="6410" max="6411" width="15.5703125" style="3" bestFit="1" customWidth="1"/>
    <col min="6412" max="6412" width="22.7109375" style="3" customWidth="1"/>
    <col min="6413" max="6413" width="15.5703125" style="3" customWidth="1"/>
    <col min="6414" max="6414" width="13.42578125" style="3" bestFit="1" customWidth="1"/>
    <col min="6415" max="6656" width="9.140625" style="3"/>
    <col min="6657" max="6660" width="3.7109375" style="3" customWidth="1"/>
    <col min="6661" max="6661" width="29.7109375" style="3" customWidth="1"/>
    <col min="6662" max="6663" width="14.7109375" style="3" customWidth="1"/>
    <col min="6664" max="6664" width="16.5703125" style="3" customWidth="1"/>
    <col min="6665" max="6665" width="1.7109375" style="3" customWidth="1"/>
    <col min="6666" max="6667" width="15.5703125" style="3" bestFit="1" customWidth="1"/>
    <col min="6668" max="6668" width="22.7109375" style="3" customWidth="1"/>
    <col min="6669" max="6669" width="15.5703125" style="3" customWidth="1"/>
    <col min="6670" max="6670" width="13.42578125" style="3" bestFit="1" customWidth="1"/>
    <col min="6671" max="6912" width="9.140625" style="3"/>
    <col min="6913" max="6916" width="3.7109375" style="3" customWidth="1"/>
    <col min="6917" max="6917" width="29.7109375" style="3" customWidth="1"/>
    <col min="6918" max="6919" width="14.7109375" style="3" customWidth="1"/>
    <col min="6920" max="6920" width="16.5703125" style="3" customWidth="1"/>
    <col min="6921" max="6921" width="1.7109375" style="3" customWidth="1"/>
    <col min="6922" max="6923" width="15.5703125" style="3" bestFit="1" customWidth="1"/>
    <col min="6924" max="6924" width="22.7109375" style="3" customWidth="1"/>
    <col min="6925" max="6925" width="15.5703125" style="3" customWidth="1"/>
    <col min="6926" max="6926" width="13.42578125" style="3" bestFit="1" customWidth="1"/>
    <col min="6927" max="7168" width="9.140625" style="3"/>
    <col min="7169" max="7172" width="3.7109375" style="3" customWidth="1"/>
    <col min="7173" max="7173" width="29.7109375" style="3" customWidth="1"/>
    <col min="7174" max="7175" width="14.7109375" style="3" customWidth="1"/>
    <col min="7176" max="7176" width="16.5703125" style="3" customWidth="1"/>
    <col min="7177" max="7177" width="1.7109375" style="3" customWidth="1"/>
    <col min="7178" max="7179" width="15.5703125" style="3" bestFit="1" customWidth="1"/>
    <col min="7180" max="7180" width="22.7109375" style="3" customWidth="1"/>
    <col min="7181" max="7181" width="15.5703125" style="3" customWidth="1"/>
    <col min="7182" max="7182" width="13.42578125" style="3" bestFit="1" customWidth="1"/>
    <col min="7183" max="7424" width="9.140625" style="3"/>
    <col min="7425" max="7428" width="3.7109375" style="3" customWidth="1"/>
    <col min="7429" max="7429" width="29.7109375" style="3" customWidth="1"/>
    <col min="7430" max="7431" width="14.7109375" style="3" customWidth="1"/>
    <col min="7432" max="7432" width="16.5703125" style="3" customWidth="1"/>
    <col min="7433" max="7433" width="1.7109375" style="3" customWidth="1"/>
    <col min="7434" max="7435" width="15.5703125" style="3" bestFit="1" customWidth="1"/>
    <col min="7436" max="7436" width="22.7109375" style="3" customWidth="1"/>
    <col min="7437" max="7437" width="15.5703125" style="3" customWidth="1"/>
    <col min="7438" max="7438" width="13.42578125" style="3" bestFit="1" customWidth="1"/>
    <col min="7439" max="7680" width="9.140625" style="3"/>
    <col min="7681" max="7684" width="3.7109375" style="3" customWidth="1"/>
    <col min="7685" max="7685" width="29.7109375" style="3" customWidth="1"/>
    <col min="7686" max="7687" width="14.7109375" style="3" customWidth="1"/>
    <col min="7688" max="7688" width="16.5703125" style="3" customWidth="1"/>
    <col min="7689" max="7689" width="1.7109375" style="3" customWidth="1"/>
    <col min="7690" max="7691" width="15.5703125" style="3" bestFit="1" customWidth="1"/>
    <col min="7692" max="7692" width="22.7109375" style="3" customWidth="1"/>
    <col min="7693" max="7693" width="15.5703125" style="3" customWidth="1"/>
    <col min="7694" max="7694" width="13.42578125" style="3" bestFit="1" customWidth="1"/>
    <col min="7695" max="7936" width="9.140625" style="3"/>
    <col min="7937" max="7940" width="3.7109375" style="3" customWidth="1"/>
    <col min="7941" max="7941" width="29.7109375" style="3" customWidth="1"/>
    <col min="7942" max="7943" width="14.7109375" style="3" customWidth="1"/>
    <col min="7944" max="7944" width="16.5703125" style="3" customWidth="1"/>
    <col min="7945" max="7945" width="1.7109375" style="3" customWidth="1"/>
    <col min="7946" max="7947" width="15.5703125" style="3" bestFit="1" customWidth="1"/>
    <col min="7948" max="7948" width="22.7109375" style="3" customWidth="1"/>
    <col min="7949" max="7949" width="15.5703125" style="3" customWidth="1"/>
    <col min="7950" max="7950" width="13.42578125" style="3" bestFit="1" customWidth="1"/>
    <col min="7951" max="8192" width="9.140625" style="3"/>
    <col min="8193" max="8196" width="3.7109375" style="3" customWidth="1"/>
    <col min="8197" max="8197" width="29.7109375" style="3" customWidth="1"/>
    <col min="8198" max="8199" width="14.7109375" style="3" customWidth="1"/>
    <col min="8200" max="8200" width="16.5703125" style="3" customWidth="1"/>
    <col min="8201" max="8201" width="1.7109375" style="3" customWidth="1"/>
    <col min="8202" max="8203" width="15.5703125" style="3" bestFit="1" customWidth="1"/>
    <col min="8204" max="8204" width="22.7109375" style="3" customWidth="1"/>
    <col min="8205" max="8205" width="15.5703125" style="3" customWidth="1"/>
    <col min="8206" max="8206" width="13.42578125" style="3" bestFit="1" customWidth="1"/>
    <col min="8207" max="8448" width="9.140625" style="3"/>
    <col min="8449" max="8452" width="3.7109375" style="3" customWidth="1"/>
    <col min="8453" max="8453" width="29.7109375" style="3" customWidth="1"/>
    <col min="8454" max="8455" width="14.7109375" style="3" customWidth="1"/>
    <col min="8456" max="8456" width="16.5703125" style="3" customWidth="1"/>
    <col min="8457" max="8457" width="1.7109375" style="3" customWidth="1"/>
    <col min="8458" max="8459" width="15.5703125" style="3" bestFit="1" customWidth="1"/>
    <col min="8460" max="8460" width="22.7109375" style="3" customWidth="1"/>
    <col min="8461" max="8461" width="15.5703125" style="3" customWidth="1"/>
    <col min="8462" max="8462" width="13.42578125" style="3" bestFit="1" customWidth="1"/>
    <col min="8463" max="8704" width="9.140625" style="3"/>
    <col min="8705" max="8708" width="3.7109375" style="3" customWidth="1"/>
    <col min="8709" max="8709" width="29.7109375" style="3" customWidth="1"/>
    <col min="8710" max="8711" width="14.7109375" style="3" customWidth="1"/>
    <col min="8712" max="8712" width="16.5703125" style="3" customWidth="1"/>
    <col min="8713" max="8713" width="1.7109375" style="3" customWidth="1"/>
    <col min="8714" max="8715" width="15.5703125" style="3" bestFit="1" customWidth="1"/>
    <col min="8716" max="8716" width="22.7109375" style="3" customWidth="1"/>
    <col min="8717" max="8717" width="15.5703125" style="3" customWidth="1"/>
    <col min="8718" max="8718" width="13.42578125" style="3" bestFit="1" customWidth="1"/>
    <col min="8719" max="8960" width="9.140625" style="3"/>
    <col min="8961" max="8964" width="3.7109375" style="3" customWidth="1"/>
    <col min="8965" max="8965" width="29.7109375" style="3" customWidth="1"/>
    <col min="8966" max="8967" width="14.7109375" style="3" customWidth="1"/>
    <col min="8968" max="8968" width="16.5703125" style="3" customWidth="1"/>
    <col min="8969" max="8969" width="1.7109375" style="3" customWidth="1"/>
    <col min="8970" max="8971" width="15.5703125" style="3" bestFit="1" customWidth="1"/>
    <col min="8972" max="8972" width="22.7109375" style="3" customWidth="1"/>
    <col min="8973" max="8973" width="15.5703125" style="3" customWidth="1"/>
    <col min="8974" max="8974" width="13.42578125" style="3" bestFit="1" customWidth="1"/>
    <col min="8975" max="9216" width="9.140625" style="3"/>
    <col min="9217" max="9220" width="3.7109375" style="3" customWidth="1"/>
    <col min="9221" max="9221" width="29.7109375" style="3" customWidth="1"/>
    <col min="9222" max="9223" width="14.7109375" style="3" customWidth="1"/>
    <col min="9224" max="9224" width="16.5703125" style="3" customWidth="1"/>
    <col min="9225" max="9225" width="1.7109375" style="3" customWidth="1"/>
    <col min="9226" max="9227" width="15.5703125" style="3" bestFit="1" customWidth="1"/>
    <col min="9228" max="9228" width="22.7109375" style="3" customWidth="1"/>
    <col min="9229" max="9229" width="15.5703125" style="3" customWidth="1"/>
    <col min="9230" max="9230" width="13.42578125" style="3" bestFit="1" customWidth="1"/>
    <col min="9231" max="9472" width="9.140625" style="3"/>
    <col min="9473" max="9476" width="3.7109375" style="3" customWidth="1"/>
    <col min="9477" max="9477" width="29.7109375" style="3" customWidth="1"/>
    <col min="9478" max="9479" width="14.7109375" style="3" customWidth="1"/>
    <col min="9480" max="9480" width="16.5703125" style="3" customWidth="1"/>
    <col min="9481" max="9481" width="1.7109375" style="3" customWidth="1"/>
    <col min="9482" max="9483" width="15.5703125" style="3" bestFit="1" customWidth="1"/>
    <col min="9484" max="9484" width="22.7109375" style="3" customWidth="1"/>
    <col min="9485" max="9485" width="15.5703125" style="3" customWidth="1"/>
    <col min="9486" max="9486" width="13.42578125" style="3" bestFit="1" customWidth="1"/>
    <col min="9487" max="9728" width="9.140625" style="3"/>
    <col min="9729" max="9732" width="3.7109375" style="3" customWidth="1"/>
    <col min="9733" max="9733" width="29.7109375" style="3" customWidth="1"/>
    <col min="9734" max="9735" width="14.7109375" style="3" customWidth="1"/>
    <col min="9736" max="9736" width="16.5703125" style="3" customWidth="1"/>
    <col min="9737" max="9737" width="1.7109375" style="3" customWidth="1"/>
    <col min="9738" max="9739" width="15.5703125" style="3" bestFit="1" customWidth="1"/>
    <col min="9740" max="9740" width="22.7109375" style="3" customWidth="1"/>
    <col min="9741" max="9741" width="15.5703125" style="3" customWidth="1"/>
    <col min="9742" max="9742" width="13.42578125" style="3" bestFit="1" customWidth="1"/>
    <col min="9743" max="9984" width="9.140625" style="3"/>
    <col min="9985" max="9988" width="3.7109375" style="3" customWidth="1"/>
    <col min="9989" max="9989" width="29.7109375" style="3" customWidth="1"/>
    <col min="9990" max="9991" width="14.7109375" style="3" customWidth="1"/>
    <col min="9992" max="9992" width="16.5703125" style="3" customWidth="1"/>
    <col min="9993" max="9993" width="1.7109375" style="3" customWidth="1"/>
    <col min="9994" max="9995" width="15.5703125" style="3" bestFit="1" customWidth="1"/>
    <col min="9996" max="9996" width="22.7109375" style="3" customWidth="1"/>
    <col min="9997" max="9997" width="15.5703125" style="3" customWidth="1"/>
    <col min="9998" max="9998" width="13.42578125" style="3" bestFit="1" customWidth="1"/>
    <col min="9999" max="10240" width="9.140625" style="3"/>
    <col min="10241" max="10244" width="3.7109375" style="3" customWidth="1"/>
    <col min="10245" max="10245" width="29.7109375" style="3" customWidth="1"/>
    <col min="10246" max="10247" width="14.7109375" style="3" customWidth="1"/>
    <col min="10248" max="10248" width="16.5703125" style="3" customWidth="1"/>
    <col min="10249" max="10249" width="1.7109375" style="3" customWidth="1"/>
    <col min="10250" max="10251" width="15.5703125" style="3" bestFit="1" customWidth="1"/>
    <col min="10252" max="10252" width="22.7109375" style="3" customWidth="1"/>
    <col min="10253" max="10253" width="15.5703125" style="3" customWidth="1"/>
    <col min="10254" max="10254" width="13.42578125" style="3" bestFit="1" customWidth="1"/>
    <col min="10255" max="10496" width="9.140625" style="3"/>
    <col min="10497" max="10500" width="3.7109375" style="3" customWidth="1"/>
    <col min="10501" max="10501" width="29.7109375" style="3" customWidth="1"/>
    <col min="10502" max="10503" width="14.7109375" style="3" customWidth="1"/>
    <col min="10504" max="10504" width="16.5703125" style="3" customWidth="1"/>
    <col min="10505" max="10505" width="1.7109375" style="3" customWidth="1"/>
    <col min="10506" max="10507" width="15.5703125" style="3" bestFit="1" customWidth="1"/>
    <col min="10508" max="10508" width="22.7109375" style="3" customWidth="1"/>
    <col min="10509" max="10509" width="15.5703125" style="3" customWidth="1"/>
    <col min="10510" max="10510" width="13.42578125" style="3" bestFit="1" customWidth="1"/>
    <col min="10511" max="10752" width="9.140625" style="3"/>
    <col min="10753" max="10756" width="3.7109375" style="3" customWidth="1"/>
    <col min="10757" max="10757" width="29.7109375" style="3" customWidth="1"/>
    <col min="10758" max="10759" width="14.7109375" style="3" customWidth="1"/>
    <col min="10760" max="10760" width="16.5703125" style="3" customWidth="1"/>
    <col min="10761" max="10761" width="1.7109375" style="3" customWidth="1"/>
    <col min="10762" max="10763" width="15.5703125" style="3" bestFit="1" customWidth="1"/>
    <col min="10764" max="10764" width="22.7109375" style="3" customWidth="1"/>
    <col min="10765" max="10765" width="15.5703125" style="3" customWidth="1"/>
    <col min="10766" max="10766" width="13.42578125" style="3" bestFit="1" customWidth="1"/>
    <col min="10767" max="11008" width="9.140625" style="3"/>
    <col min="11009" max="11012" width="3.7109375" style="3" customWidth="1"/>
    <col min="11013" max="11013" width="29.7109375" style="3" customWidth="1"/>
    <col min="11014" max="11015" width="14.7109375" style="3" customWidth="1"/>
    <col min="11016" max="11016" width="16.5703125" style="3" customWidth="1"/>
    <col min="11017" max="11017" width="1.7109375" style="3" customWidth="1"/>
    <col min="11018" max="11019" width="15.5703125" style="3" bestFit="1" customWidth="1"/>
    <col min="11020" max="11020" width="22.7109375" style="3" customWidth="1"/>
    <col min="11021" max="11021" width="15.5703125" style="3" customWidth="1"/>
    <col min="11022" max="11022" width="13.42578125" style="3" bestFit="1" customWidth="1"/>
    <col min="11023" max="11264" width="9.140625" style="3"/>
    <col min="11265" max="11268" width="3.7109375" style="3" customWidth="1"/>
    <col min="11269" max="11269" width="29.7109375" style="3" customWidth="1"/>
    <col min="11270" max="11271" width="14.7109375" style="3" customWidth="1"/>
    <col min="11272" max="11272" width="16.5703125" style="3" customWidth="1"/>
    <col min="11273" max="11273" width="1.7109375" style="3" customWidth="1"/>
    <col min="11274" max="11275" width="15.5703125" style="3" bestFit="1" customWidth="1"/>
    <col min="11276" max="11276" width="22.7109375" style="3" customWidth="1"/>
    <col min="11277" max="11277" width="15.5703125" style="3" customWidth="1"/>
    <col min="11278" max="11278" width="13.42578125" style="3" bestFit="1" customWidth="1"/>
    <col min="11279" max="11520" width="9.140625" style="3"/>
    <col min="11521" max="11524" width="3.7109375" style="3" customWidth="1"/>
    <col min="11525" max="11525" width="29.7109375" style="3" customWidth="1"/>
    <col min="11526" max="11527" width="14.7109375" style="3" customWidth="1"/>
    <col min="11528" max="11528" width="16.5703125" style="3" customWidth="1"/>
    <col min="11529" max="11529" width="1.7109375" style="3" customWidth="1"/>
    <col min="11530" max="11531" width="15.5703125" style="3" bestFit="1" customWidth="1"/>
    <col min="11532" max="11532" width="22.7109375" style="3" customWidth="1"/>
    <col min="11533" max="11533" width="15.5703125" style="3" customWidth="1"/>
    <col min="11534" max="11534" width="13.42578125" style="3" bestFit="1" customWidth="1"/>
    <col min="11535" max="11776" width="9.140625" style="3"/>
    <col min="11777" max="11780" width="3.7109375" style="3" customWidth="1"/>
    <col min="11781" max="11781" width="29.7109375" style="3" customWidth="1"/>
    <col min="11782" max="11783" width="14.7109375" style="3" customWidth="1"/>
    <col min="11784" max="11784" width="16.5703125" style="3" customWidth="1"/>
    <col min="11785" max="11785" width="1.7109375" style="3" customWidth="1"/>
    <col min="11786" max="11787" width="15.5703125" style="3" bestFit="1" customWidth="1"/>
    <col min="11788" max="11788" width="22.7109375" style="3" customWidth="1"/>
    <col min="11789" max="11789" width="15.5703125" style="3" customWidth="1"/>
    <col min="11790" max="11790" width="13.42578125" style="3" bestFit="1" customWidth="1"/>
    <col min="11791" max="12032" width="9.140625" style="3"/>
    <col min="12033" max="12036" width="3.7109375" style="3" customWidth="1"/>
    <col min="12037" max="12037" width="29.7109375" style="3" customWidth="1"/>
    <col min="12038" max="12039" width="14.7109375" style="3" customWidth="1"/>
    <col min="12040" max="12040" width="16.5703125" style="3" customWidth="1"/>
    <col min="12041" max="12041" width="1.7109375" style="3" customWidth="1"/>
    <col min="12042" max="12043" width="15.5703125" style="3" bestFit="1" customWidth="1"/>
    <col min="12044" max="12044" width="22.7109375" style="3" customWidth="1"/>
    <col min="12045" max="12045" width="15.5703125" style="3" customWidth="1"/>
    <col min="12046" max="12046" width="13.42578125" style="3" bestFit="1" customWidth="1"/>
    <col min="12047" max="12288" width="9.140625" style="3"/>
    <col min="12289" max="12292" width="3.7109375" style="3" customWidth="1"/>
    <col min="12293" max="12293" width="29.7109375" style="3" customWidth="1"/>
    <col min="12294" max="12295" width="14.7109375" style="3" customWidth="1"/>
    <col min="12296" max="12296" width="16.5703125" style="3" customWidth="1"/>
    <col min="12297" max="12297" width="1.7109375" style="3" customWidth="1"/>
    <col min="12298" max="12299" width="15.5703125" style="3" bestFit="1" customWidth="1"/>
    <col min="12300" max="12300" width="22.7109375" style="3" customWidth="1"/>
    <col min="12301" max="12301" width="15.5703125" style="3" customWidth="1"/>
    <col min="12302" max="12302" width="13.42578125" style="3" bestFit="1" customWidth="1"/>
    <col min="12303" max="12544" width="9.140625" style="3"/>
    <col min="12545" max="12548" width="3.7109375" style="3" customWidth="1"/>
    <col min="12549" max="12549" width="29.7109375" style="3" customWidth="1"/>
    <col min="12550" max="12551" width="14.7109375" style="3" customWidth="1"/>
    <col min="12552" max="12552" width="16.5703125" style="3" customWidth="1"/>
    <col min="12553" max="12553" width="1.7109375" style="3" customWidth="1"/>
    <col min="12554" max="12555" width="15.5703125" style="3" bestFit="1" customWidth="1"/>
    <col min="12556" max="12556" width="22.7109375" style="3" customWidth="1"/>
    <col min="12557" max="12557" width="15.5703125" style="3" customWidth="1"/>
    <col min="12558" max="12558" width="13.42578125" style="3" bestFit="1" customWidth="1"/>
    <col min="12559" max="12800" width="9.140625" style="3"/>
    <col min="12801" max="12804" width="3.7109375" style="3" customWidth="1"/>
    <col min="12805" max="12805" width="29.7109375" style="3" customWidth="1"/>
    <col min="12806" max="12807" width="14.7109375" style="3" customWidth="1"/>
    <col min="12808" max="12808" width="16.5703125" style="3" customWidth="1"/>
    <col min="12809" max="12809" width="1.7109375" style="3" customWidth="1"/>
    <col min="12810" max="12811" width="15.5703125" style="3" bestFit="1" customWidth="1"/>
    <col min="12812" max="12812" width="22.7109375" style="3" customWidth="1"/>
    <col min="12813" max="12813" width="15.5703125" style="3" customWidth="1"/>
    <col min="12814" max="12814" width="13.42578125" style="3" bestFit="1" customWidth="1"/>
    <col min="12815" max="13056" width="9.140625" style="3"/>
    <col min="13057" max="13060" width="3.7109375" style="3" customWidth="1"/>
    <col min="13061" max="13061" width="29.7109375" style="3" customWidth="1"/>
    <col min="13062" max="13063" width="14.7109375" style="3" customWidth="1"/>
    <col min="13064" max="13064" width="16.5703125" style="3" customWidth="1"/>
    <col min="13065" max="13065" width="1.7109375" style="3" customWidth="1"/>
    <col min="13066" max="13067" width="15.5703125" style="3" bestFit="1" customWidth="1"/>
    <col min="13068" max="13068" width="22.7109375" style="3" customWidth="1"/>
    <col min="13069" max="13069" width="15.5703125" style="3" customWidth="1"/>
    <col min="13070" max="13070" width="13.42578125" style="3" bestFit="1" customWidth="1"/>
    <col min="13071" max="13312" width="9.140625" style="3"/>
    <col min="13313" max="13316" width="3.7109375" style="3" customWidth="1"/>
    <col min="13317" max="13317" width="29.7109375" style="3" customWidth="1"/>
    <col min="13318" max="13319" width="14.7109375" style="3" customWidth="1"/>
    <col min="13320" max="13320" width="16.5703125" style="3" customWidth="1"/>
    <col min="13321" max="13321" width="1.7109375" style="3" customWidth="1"/>
    <col min="13322" max="13323" width="15.5703125" style="3" bestFit="1" customWidth="1"/>
    <col min="13324" max="13324" width="22.7109375" style="3" customWidth="1"/>
    <col min="13325" max="13325" width="15.5703125" style="3" customWidth="1"/>
    <col min="13326" max="13326" width="13.42578125" style="3" bestFit="1" customWidth="1"/>
    <col min="13327" max="13568" width="9.140625" style="3"/>
    <col min="13569" max="13572" width="3.7109375" style="3" customWidth="1"/>
    <col min="13573" max="13573" width="29.7109375" style="3" customWidth="1"/>
    <col min="13574" max="13575" width="14.7109375" style="3" customWidth="1"/>
    <col min="13576" max="13576" width="16.5703125" style="3" customWidth="1"/>
    <col min="13577" max="13577" width="1.7109375" style="3" customWidth="1"/>
    <col min="13578" max="13579" width="15.5703125" style="3" bestFit="1" customWidth="1"/>
    <col min="13580" max="13580" width="22.7109375" style="3" customWidth="1"/>
    <col min="13581" max="13581" width="15.5703125" style="3" customWidth="1"/>
    <col min="13582" max="13582" width="13.42578125" style="3" bestFit="1" customWidth="1"/>
    <col min="13583" max="13824" width="9.140625" style="3"/>
    <col min="13825" max="13828" width="3.7109375" style="3" customWidth="1"/>
    <col min="13829" max="13829" width="29.7109375" style="3" customWidth="1"/>
    <col min="13830" max="13831" width="14.7109375" style="3" customWidth="1"/>
    <col min="13832" max="13832" width="16.5703125" style="3" customWidth="1"/>
    <col min="13833" max="13833" width="1.7109375" style="3" customWidth="1"/>
    <col min="13834" max="13835" width="15.5703125" style="3" bestFit="1" customWidth="1"/>
    <col min="13836" max="13836" width="22.7109375" style="3" customWidth="1"/>
    <col min="13837" max="13837" width="15.5703125" style="3" customWidth="1"/>
    <col min="13838" max="13838" width="13.42578125" style="3" bestFit="1" customWidth="1"/>
    <col min="13839" max="14080" width="9.140625" style="3"/>
    <col min="14081" max="14084" width="3.7109375" style="3" customWidth="1"/>
    <col min="14085" max="14085" width="29.7109375" style="3" customWidth="1"/>
    <col min="14086" max="14087" width="14.7109375" style="3" customWidth="1"/>
    <col min="14088" max="14088" width="16.5703125" style="3" customWidth="1"/>
    <col min="14089" max="14089" width="1.7109375" style="3" customWidth="1"/>
    <col min="14090" max="14091" width="15.5703125" style="3" bestFit="1" customWidth="1"/>
    <col min="14092" max="14092" width="22.7109375" style="3" customWidth="1"/>
    <col min="14093" max="14093" width="15.5703125" style="3" customWidth="1"/>
    <col min="14094" max="14094" width="13.42578125" style="3" bestFit="1" customWidth="1"/>
    <col min="14095" max="14336" width="9.140625" style="3"/>
    <col min="14337" max="14340" width="3.7109375" style="3" customWidth="1"/>
    <col min="14341" max="14341" width="29.7109375" style="3" customWidth="1"/>
    <col min="14342" max="14343" width="14.7109375" style="3" customWidth="1"/>
    <col min="14344" max="14344" width="16.5703125" style="3" customWidth="1"/>
    <col min="14345" max="14345" width="1.7109375" style="3" customWidth="1"/>
    <col min="14346" max="14347" width="15.5703125" style="3" bestFit="1" customWidth="1"/>
    <col min="14348" max="14348" width="22.7109375" style="3" customWidth="1"/>
    <col min="14349" max="14349" width="15.5703125" style="3" customWidth="1"/>
    <col min="14350" max="14350" width="13.42578125" style="3" bestFit="1" customWidth="1"/>
    <col min="14351" max="14592" width="9.140625" style="3"/>
    <col min="14593" max="14596" width="3.7109375" style="3" customWidth="1"/>
    <col min="14597" max="14597" width="29.7109375" style="3" customWidth="1"/>
    <col min="14598" max="14599" width="14.7109375" style="3" customWidth="1"/>
    <col min="14600" max="14600" width="16.5703125" style="3" customWidth="1"/>
    <col min="14601" max="14601" width="1.7109375" style="3" customWidth="1"/>
    <col min="14602" max="14603" width="15.5703125" style="3" bestFit="1" customWidth="1"/>
    <col min="14604" max="14604" width="22.7109375" style="3" customWidth="1"/>
    <col min="14605" max="14605" width="15.5703125" style="3" customWidth="1"/>
    <col min="14606" max="14606" width="13.42578125" style="3" bestFit="1" customWidth="1"/>
    <col min="14607" max="14848" width="9.140625" style="3"/>
    <col min="14849" max="14852" width="3.7109375" style="3" customWidth="1"/>
    <col min="14853" max="14853" width="29.7109375" style="3" customWidth="1"/>
    <col min="14854" max="14855" width="14.7109375" style="3" customWidth="1"/>
    <col min="14856" max="14856" width="16.5703125" style="3" customWidth="1"/>
    <col min="14857" max="14857" width="1.7109375" style="3" customWidth="1"/>
    <col min="14858" max="14859" width="15.5703125" style="3" bestFit="1" customWidth="1"/>
    <col min="14860" max="14860" width="22.7109375" style="3" customWidth="1"/>
    <col min="14861" max="14861" width="15.5703125" style="3" customWidth="1"/>
    <col min="14862" max="14862" width="13.42578125" style="3" bestFit="1" customWidth="1"/>
    <col min="14863" max="15104" width="9.140625" style="3"/>
    <col min="15105" max="15108" width="3.7109375" style="3" customWidth="1"/>
    <col min="15109" max="15109" width="29.7109375" style="3" customWidth="1"/>
    <col min="15110" max="15111" width="14.7109375" style="3" customWidth="1"/>
    <col min="15112" max="15112" width="16.5703125" style="3" customWidth="1"/>
    <col min="15113" max="15113" width="1.7109375" style="3" customWidth="1"/>
    <col min="15114" max="15115" width="15.5703125" style="3" bestFit="1" customWidth="1"/>
    <col min="15116" max="15116" width="22.7109375" style="3" customWidth="1"/>
    <col min="15117" max="15117" width="15.5703125" style="3" customWidth="1"/>
    <col min="15118" max="15118" width="13.42578125" style="3" bestFit="1" customWidth="1"/>
    <col min="15119" max="15360" width="9.140625" style="3"/>
    <col min="15361" max="15364" width="3.7109375" style="3" customWidth="1"/>
    <col min="15365" max="15365" width="29.7109375" style="3" customWidth="1"/>
    <col min="15366" max="15367" width="14.7109375" style="3" customWidth="1"/>
    <col min="15368" max="15368" width="16.5703125" style="3" customWidth="1"/>
    <col min="15369" max="15369" width="1.7109375" style="3" customWidth="1"/>
    <col min="15370" max="15371" width="15.5703125" style="3" bestFit="1" customWidth="1"/>
    <col min="15372" max="15372" width="22.7109375" style="3" customWidth="1"/>
    <col min="15373" max="15373" width="15.5703125" style="3" customWidth="1"/>
    <col min="15374" max="15374" width="13.42578125" style="3" bestFit="1" customWidth="1"/>
    <col min="15375" max="15616" width="9.140625" style="3"/>
    <col min="15617" max="15620" width="3.7109375" style="3" customWidth="1"/>
    <col min="15621" max="15621" width="29.7109375" style="3" customWidth="1"/>
    <col min="15622" max="15623" width="14.7109375" style="3" customWidth="1"/>
    <col min="15624" max="15624" width="16.5703125" style="3" customWidth="1"/>
    <col min="15625" max="15625" width="1.7109375" style="3" customWidth="1"/>
    <col min="15626" max="15627" width="15.5703125" style="3" bestFit="1" customWidth="1"/>
    <col min="15628" max="15628" width="22.7109375" style="3" customWidth="1"/>
    <col min="15629" max="15629" width="15.5703125" style="3" customWidth="1"/>
    <col min="15630" max="15630" width="13.42578125" style="3" bestFit="1" customWidth="1"/>
    <col min="15631" max="15872" width="9.140625" style="3"/>
    <col min="15873" max="15876" width="3.7109375" style="3" customWidth="1"/>
    <col min="15877" max="15877" width="29.7109375" style="3" customWidth="1"/>
    <col min="15878" max="15879" width="14.7109375" style="3" customWidth="1"/>
    <col min="15880" max="15880" width="16.5703125" style="3" customWidth="1"/>
    <col min="15881" max="15881" width="1.7109375" style="3" customWidth="1"/>
    <col min="15882" max="15883" width="15.5703125" style="3" bestFit="1" customWidth="1"/>
    <col min="15884" max="15884" width="22.7109375" style="3" customWidth="1"/>
    <col min="15885" max="15885" width="15.5703125" style="3" customWidth="1"/>
    <col min="15886" max="15886" width="13.42578125" style="3" bestFit="1" customWidth="1"/>
    <col min="15887" max="16128" width="9.140625" style="3"/>
    <col min="16129" max="16132" width="3.7109375" style="3" customWidth="1"/>
    <col min="16133" max="16133" width="29.7109375" style="3" customWidth="1"/>
    <col min="16134" max="16135" width="14.7109375" style="3" customWidth="1"/>
    <col min="16136" max="16136" width="16.5703125" style="3" customWidth="1"/>
    <col min="16137" max="16137" width="1.7109375" style="3" customWidth="1"/>
    <col min="16138" max="16139" width="15.5703125" style="3" bestFit="1" customWidth="1"/>
    <col min="16140" max="16140" width="22.7109375" style="3" customWidth="1"/>
    <col min="16141" max="16141" width="15.5703125" style="3" customWidth="1"/>
    <col min="16142" max="16142" width="13.42578125" style="3" bestFit="1" customWidth="1"/>
    <col min="16143" max="16384" width="9.140625" style="3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.7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7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.75">
      <c r="A4" s="5" t="s">
        <v>23</v>
      </c>
      <c r="B4" s="88"/>
      <c r="C4" s="88"/>
      <c r="D4" s="88"/>
      <c r="E4" s="88"/>
      <c r="F4" s="88"/>
      <c r="G4" s="88"/>
      <c r="H4" s="2"/>
      <c r="I4" s="2"/>
      <c r="J4" s="2"/>
      <c r="K4" s="2"/>
    </row>
    <row r="5" spans="1:12" ht="4.9000000000000004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7" spans="1:12">
      <c r="B7" s="8"/>
      <c r="C7" s="8"/>
      <c r="D7" s="8"/>
      <c r="G7" s="9" t="s">
        <v>3</v>
      </c>
      <c r="H7" s="9"/>
      <c r="I7" s="10"/>
      <c r="J7" s="9" t="s">
        <v>4</v>
      </c>
      <c r="K7" s="11"/>
      <c r="L7" s="12" t="s">
        <v>5</v>
      </c>
    </row>
    <row r="8" spans="1:12">
      <c r="A8" s="13" t="str">
        <f>+'[1]JUN WKSHT'!A8</f>
        <v>DEPARTMENT OF REVENUE SURTAX RECEIPTS COLLECTED (14E6-130-D130-R000-R284, R285, R286)</v>
      </c>
    </row>
    <row r="9" spans="1:12">
      <c r="B9" s="14" t="str">
        <f>+'[1]JUN WKSHT'!B9</f>
        <v>GROSS RECEIPTS (REVENUE DISTRIBUTION)</v>
      </c>
      <c r="C9" s="14"/>
      <c r="E9"/>
    </row>
    <row r="10" spans="1:12">
      <c r="B10" s="14"/>
      <c r="C10" s="14" t="str">
        <f>+'[1]JUN WKSHT'!C10</f>
        <v>VOLUNTEER FIRE DEPARTMENT AID</v>
      </c>
      <c r="E10"/>
    </row>
    <row r="11" spans="1:12">
      <c r="D11" s="14" t="str">
        <f>+'[1]JUN WKSHT'!D11</f>
        <v>R284 Volunteer Fire Dept Aid Fund</v>
      </c>
      <c r="E11"/>
      <c r="H11" s="15"/>
      <c r="K11" s="16">
        <f>+H11+'[1]JUN WKSHT'!K11</f>
        <v>23872842.499999996</v>
      </c>
    </row>
    <row r="12" spans="1:12">
      <c r="C12" s="14" t="str">
        <f>+'[1]JUN WKSHT'!C12</f>
        <v>LAW ENFORCEMENT AND FIREFIGHTERS FUND</v>
      </c>
      <c r="D12" s="17"/>
      <c r="E12"/>
      <c r="G12" s="16"/>
      <c r="J12" s="16"/>
    </row>
    <row r="13" spans="1:12">
      <c r="D13" s="14" t="str">
        <f>+'[1]JUN WKSHT'!D13</f>
        <v>R285 Law Enforcement Fund</v>
      </c>
      <c r="E13"/>
      <c r="F13" s="16"/>
      <c r="G13" s="15"/>
      <c r="J13" s="16">
        <f>+G13+'[1]JUN WKSHT'!J13</f>
        <v>102124384.40000001</v>
      </c>
    </row>
    <row r="14" spans="1:12">
      <c r="D14" s="14" t="str">
        <f>+'[1]JUN WKSHT'!D14</f>
        <v>R286 Firefighters Fund</v>
      </c>
      <c r="E14"/>
      <c r="G14" s="24"/>
      <c r="H14" s="18">
        <f>SUM(G13:G14)</f>
        <v>0</v>
      </c>
      <c r="I14" s="16"/>
      <c r="J14" s="18">
        <f>+G14+'[1]JUN WKSHT'!J14</f>
        <v>28804313.649999999</v>
      </c>
      <c r="K14" s="18">
        <f>SUM(J13:J14)</f>
        <v>130928698.05000001</v>
      </c>
    </row>
    <row r="15" spans="1:12">
      <c r="D15" s="17"/>
      <c r="E15"/>
      <c r="G15" s="19"/>
      <c r="H15" s="16">
        <f>SUM(H11:H14)</f>
        <v>0</v>
      </c>
      <c r="I15" s="16"/>
      <c r="J15" s="20"/>
      <c r="K15" s="16">
        <f>SUM(K11:K14)</f>
        <v>154801540.55000001</v>
      </c>
      <c r="L15" s="3">
        <f>+J51+J76-K15</f>
        <v>0</v>
      </c>
    </row>
    <row r="16" spans="1:12">
      <c r="D16" s="17"/>
      <c r="E16"/>
      <c r="G16" s="19"/>
      <c r="H16" s="16"/>
      <c r="I16" s="16"/>
      <c r="J16" s="20"/>
      <c r="K16" s="16"/>
    </row>
    <row r="17" spans="2:12">
      <c r="B17" s="14" t="str">
        <f>+'[1]JUN WKSHT'!B17</f>
        <v>OTHER DISTRIBUTIONS (review JVs other than Revenue Distribution)</v>
      </c>
      <c r="D17" s="17"/>
      <c r="E17"/>
      <c r="G17" s="21"/>
      <c r="H17" s="16"/>
      <c r="I17" s="16"/>
      <c r="K17" s="16"/>
    </row>
    <row r="18" spans="2:12">
      <c r="B18"/>
      <c r="C18" s="14" t="str">
        <f>+'[1]JUN WKSHT'!C18</f>
        <v>REVENUE REFUNDS</v>
      </c>
      <c r="D18" s="14"/>
      <c r="E18"/>
    </row>
    <row r="19" spans="2:12">
      <c r="B19"/>
      <c r="C19" s="14"/>
      <c r="D19" s="14" t="str">
        <f>+'[1]JUN WKSHT'!D19</f>
        <v>R284</v>
      </c>
      <c r="E19"/>
      <c r="G19" s="22"/>
      <c r="J19" s="16">
        <f>+G19+'[1]JUN WKSHT'!J19</f>
        <v>0</v>
      </c>
    </row>
    <row r="20" spans="2:12">
      <c r="B20"/>
      <c r="C20" s="14"/>
      <c r="D20" s="14" t="str">
        <f>+'[1]JUN WKSHT'!D20</f>
        <v>R285</v>
      </c>
      <c r="E20"/>
      <c r="G20" s="23"/>
      <c r="J20" s="3">
        <f>+G20+'[1]JUN WKSHT'!J20</f>
        <v>-550110.6</v>
      </c>
    </row>
    <row r="21" spans="2:12">
      <c r="B21"/>
      <c r="C21" s="14"/>
      <c r="D21" s="14" t="str">
        <f>+'[1]JUN WKSHT'!D21</f>
        <v>R286</v>
      </c>
      <c r="E21"/>
      <c r="G21" s="24"/>
      <c r="H21" s="3">
        <f>SUM(G19:G21)</f>
        <v>0</v>
      </c>
      <c r="J21" s="18">
        <f>+G21+'[1]JUN WKSHT'!J21</f>
        <v>-155159.55000000002</v>
      </c>
      <c r="K21" s="3">
        <f>SUM(J19:J21)</f>
        <v>-705270.15</v>
      </c>
      <c r="L21" s="3">
        <f>+J52+J53+J77+J78-K21</f>
        <v>0</v>
      </c>
    </row>
    <row r="22" spans="2:12">
      <c r="B22"/>
      <c r="C22" s="14" t="str">
        <f>+'[1]JUN WKSHT'!C22</f>
        <v>UNHONORED CHECKS</v>
      </c>
      <c r="E22"/>
    </row>
    <row r="23" spans="2:12">
      <c r="B23"/>
      <c r="D23" s="14" t="str">
        <f>+'[1]JUN WKSHT'!D23</f>
        <v>R284</v>
      </c>
      <c r="E23"/>
      <c r="G23" s="22"/>
      <c r="J23" s="16">
        <f>+G23+'[1]JUN WKSHT'!J23</f>
        <v>0</v>
      </c>
    </row>
    <row r="24" spans="2:12">
      <c r="B24"/>
      <c r="D24" s="14" t="str">
        <f>+'[1]JUN WKSHT'!D24</f>
        <v>R285</v>
      </c>
      <c r="E24"/>
      <c r="G24" s="23"/>
      <c r="J24" s="3">
        <f>+G24+'[1]JUN WKSHT'!J24</f>
        <v>0</v>
      </c>
    </row>
    <row r="25" spans="2:12">
      <c r="B25"/>
      <c r="D25" s="14" t="str">
        <f>+'[1]JUN WKSHT'!D25</f>
        <v>R286</v>
      </c>
      <c r="E25"/>
      <c r="G25" s="24"/>
      <c r="H25" s="3">
        <f>SUM(G23:G25)</f>
        <v>0</v>
      </c>
      <c r="J25" s="18">
        <f>+G25+'[1]JUN WKSHT'!J25</f>
        <v>0</v>
      </c>
      <c r="K25" s="3">
        <f>SUM(J23:J25)</f>
        <v>0</v>
      </c>
      <c r="L25" s="3">
        <f>+J55+J80-K25</f>
        <v>0</v>
      </c>
    </row>
    <row r="26" spans="2:12">
      <c r="B26"/>
      <c r="C26" s="14" t="str">
        <f>+'[1]JUN WKSHT'!C26</f>
        <v>RECEIPT ADJUSTMENTS</v>
      </c>
      <c r="E26"/>
      <c r="H26" s="25"/>
      <c r="I26" s="25"/>
    </row>
    <row r="27" spans="2:12">
      <c r="B27"/>
      <c r="D27" s="14" t="str">
        <f>+'[1]JUN WKSHT'!D27</f>
        <v>R284</v>
      </c>
      <c r="E27"/>
      <c r="G27" s="22"/>
      <c r="J27" s="16">
        <f>+G27+'[1]JUN WKSHT'!J27</f>
        <v>-648320.69000000006</v>
      </c>
    </row>
    <row r="28" spans="2:12">
      <c r="B28"/>
      <c r="D28" s="14" t="str">
        <f>+'[1]JUN WKSHT'!D28</f>
        <v>R285</v>
      </c>
      <c r="E28"/>
      <c r="G28" s="23"/>
      <c r="J28" s="3">
        <f>+G28+'[1]JUN WKSHT'!J28</f>
        <v>143.46000000001823</v>
      </c>
    </row>
    <row r="29" spans="2:12">
      <c r="B29"/>
      <c r="D29" s="14" t="str">
        <f>+'[1]JUN WKSHT'!D29</f>
        <v>R286</v>
      </c>
      <c r="E29"/>
      <c r="G29" s="24"/>
      <c r="H29" s="18">
        <f>SUM(G27:G29)</f>
        <v>0</v>
      </c>
      <c r="J29" s="18">
        <f>+G29+'[1]JUN WKSHT'!J29</f>
        <v>40.460000000001855</v>
      </c>
      <c r="K29" s="18">
        <f>SUM(J27:J29)</f>
        <v>-648136.77000000014</v>
      </c>
    </row>
    <row r="30" spans="2:12" ht="15.75" thickBot="1">
      <c r="B30"/>
      <c r="D30" s="14" t="str">
        <f>+'[1]JUN WKSHT'!D30</f>
        <v>NET RECEIPTS TO BE DISTRIBUTED</v>
      </c>
      <c r="E30"/>
      <c r="H30" s="26">
        <f>SUM(H15:H29)</f>
        <v>0</v>
      </c>
      <c r="I30" s="19"/>
      <c r="K30" s="26">
        <f>SUM(K15:K29)</f>
        <v>153448133.63</v>
      </c>
    </row>
    <row r="32" spans="2:12">
      <c r="B32" s="14" t="str">
        <f>+'[1]JUN WKSHT'!B32</f>
        <v>TOTAL</v>
      </c>
      <c r="D32"/>
    </row>
    <row r="33" spans="1:12">
      <c r="C33" s="14" t="str">
        <f>+'[1]JUN WKSHT'!C33</f>
        <v>R284</v>
      </c>
      <c r="D33"/>
      <c r="G33" s="16">
        <f>+G27+G23+G19+H11</f>
        <v>0</v>
      </c>
      <c r="J33" s="16">
        <f>+J27+J23+J19+K11</f>
        <v>23224521.809999995</v>
      </c>
    </row>
    <row r="34" spans="1:12">
      <c r="C34" s="14" t="str">
        <f>+'[1]JUN WKSHT'!C34</f>
        <v>R285</v>
      </c>
      <c r="D34"/>
      <c r="G34" s="3">
        <f>+G28+G24+G20+G13</f>
        <v>0</v>
      </c>
      <c r="J34" s="3">
        <f>+J28+J24+J20+J13</f>
        <v>101574417.26000001</v>
      </c>
    </row>
    <row r="35" spans="1:12">
      <c r="C35" s="14" t="str">
        <f>+'[1]JUN WKSHT'!C35</f>
        <v>R286</v>
      </c>
      <c r="D35"/>
      <c r="G35" s="18">
        <f>+G29+G25+G21+G14</f>
        <v>0</v>
      </c>
      <c r="H35" s="16">
        <f>SUM(G33:G35)</f>
        <v>0</v>
      </c>
      <c r="J35" s="18">
        <f>+J29+J25+J21+J14</f>
        <v>28649194.559999999</v>
      </c>
      <c r="K35" s="16">
        <f>SUM(J33:J35)</f>
        <v>153448133.63</v>
      </c>
    </row>
    <row r="37" spans="1:12">
      <c r="C37" s="27" t="s">
        <v>7</v>
      </c>
      <c r="D37" s="27"/>
      <c r="E37" s="27"/>
      <c r="F37" s="27"/>
      <c r="G37" s="28" t="s">
        <v>8</v>
      </c>
      <c r="H37" s="89"/>
    </row>
    <row r="38" spans="1:12">
      <c r="C38" s="27"/>
      <c r="D38" s="29"/>
      <c r="E38" s="27" t="s">
        <v>9</v>
      </c>
      <c r="F38" s="27"/>
      <c r="G38" s="27"/>
      <c r="H38" s="30">
        <f>G40+G41</f>
        <v>0</v>
      </c>
    </row>
    <row r="39" spans="1:12">
      <c r="C39" s="27"/>
      <c r="D39" s="29"/>
      <c r="E39" s="29" t="s">
        <v>10</v>
      </c>
      <c r="F39" s="27"/>
      <c r="G39" s="27"/>
      <c r="H39" s="30"/>
    </row>
    <row r="40" spans="1:12">
      <c r="C40" s="27"/>
      <c r="D40" s="27"/>
      <c r="E40" s="29" t="s">
        <v>11</v>
      </c>
      <c r="F40" s="29"/>
      <c r="G40" s="30">
        <f>-G20</f>
        <v>0</v>
      </c>
      <c r="H40" s="27"/>
      <c r="J40" s="3" t="s">
        <v>6</v>
      </c>
    </row>
    <row r="41" spans="1:12">
      <c r="C41" s="27"/>
      <c r="D41" s="27"/>
      <c r="E41" s="29" t="s">
        <v>10</v>
      </c>
      <c r="F41" s="27"/>
      <c r="G41" s="27">
        <f>-G21</f>
        <v>0</v>
      </c>
      <c r="H41" s="27"/>
    </row>
    <row r="42" spans="1:12">
      <c r="C42" s="31" t="s">
        <v>12</v>
      </c>
      <c r="D42" s="27"/>
      <c r="E42" s="29"/>
      <c r="F42" s="27"/>
      <c r="G42" s="27"/>
      <c r="H42" s="27"/>
    </row>
    <row r="43" spans="1:12">
      <c r="C43" s="27"/>
      <c r="D43" s="27"/>
      <c r="E43" s="29"/>
      <c r="F43" s="27"/>
      <c r="G43" s="27"/>
      <c r="H43" s="27"/>
    </row>
    <row r="44" spans="1:12">
      <c r="E44" s="14"/>
    </row>
    <row r="45" spans="1:12">
      <c r="A45" s="13" t="str">
        <f>+'[1]JUN WKSHT'!A44</f>
        <v>LAW ENFORCEMENT FOUNDATION FUND (13DB-525-0000)</v>
      </c>
    </row>
    <row r="46" spans="1:12">
      <c r="A46" s="13"/>
      <c r="B46" s="14" t="str">
        <f>+'[1]JUN WKSHT'!B45</f>
        <v>BALANCE FORWARDED FROM FISCAL YEAR 2022</v>
      </c>
      <c r="K46" s="16">
        <f>+'[1]JUN WKSHT'!K45</f>
        <v>53646632.960000001</v>
      </c>
    </row>
    <row r="47" spans="1:12">
      <c r="A47" s="13"/>
      <c r="K47" s="16"/>
    </row>
    <row r="48" spans="1:12">
      <c r="B48" s="32" t="str">
        <f>+'[1]JUN WKSHT'!B65</f>
        <v>CASH BALANCE JUNE 30, 2023</v>
      </c>
      <c r="H48" s="33">
        <f>+'[1]JUN WKSHT'!H65</f>
        <v>74265114.930000409</v>
      </c>
      <c r="I48" s="16"/>
      <c r="L48" s="34"/>
    </row>
    <row r="49" spans="2:12">
      <c r="B49" s="14"/>
      <c r="H49" s="16"/>
      <c r="I49" s="16"/>
      <c r="L49" s="34"/>
    </row>
    <row r="50" spans="2:12">
      <c r="B50" s="14" t="str">
        <f>+'[1]JUN WKSHT'!B49</f>
        <v>REVENUE DISTRIBUTION INCOME (REVENUE DETAIL WORKSHEET):</v>
      </c>
      <c r="H50" s="35" t="s">
        <v>13</v>
      </c>
      <c r="K50" s="35" t="s">
        <v>13</v>
      </c>
      <c r="L50" s="36"/>
    </row>
    <row r="51" spans="2:12">
      <c r="C51" s="14" t="str">
        <f>+'[1]JUN WKSHT'!C50</f>
        <v>REVENUE DISTRIBUTION (N114)</v>
      </c>
      <c r="G51" s="15"/>
      <c r="H51" s="37">
        <f>+H14*0.78</f>
        <v>0</v>
      </c>
      <c r="J51" s="16">
        <f>+G51+'[1]JUN WKSHT'!J50</f>
        <v>102124384.40000001</v>
      </c>
      <c r="K51" s="37">
        <f>+K14*0.78</f>
        <v>102124384.47900002</v>
      </c>
      <c r="L51" s="38"/>
    </row>
    <row r="52" spans="2:12">
      <c r="C52" s="14" t="str">
        <f>+'[1]JUN WKSHT'!C51</f>
        <v>REVENUE REFUNDS:  PRIOR YEAR</v>
      </c>
      <c r="G52" s="23"/>
      <c r="J52" s="3">
        <f>+G52+'[1]JUN WKSHT'!J51</f>
        <v>-2447.42</v>
      </c>
      <c r="L52" s="34"/>
    </row>
    <row r="53" spans="2:12">
      <c r="C53" s="14" t="str">
        <f>+'[1]JUN WKSHT'!C52</f>
        <v>REVENUE REFUNDS:  CURRENT YEAR</v>
      </c>
      <c r="G53" s="90">
        <v>-13612.48</v>
      </c>
      <c r="J53" s="3">
        <f>+G53+'[1]JUN WKSHT'!J52</f>
        <v>-547663.18000000005</v>
      </c>
    </row>
    <row r="54" spans="2:12">
      <c r="C54" s="14" t="str">
        <f>+'[1]JUN WKSHT'!C53</f>
        <v>REFUND OF PRIOR YEAR DISBURSEMENTS (R881)</v>
      </c>
      <c r="G54" s="23"/>
      <c r="J54" s="3">
        <f>+G54+'[1]JUN WKSHT'!J53</f>
        <v>0</v>
      </c>
    </row>
    <row r="55" spans="2:12">
      <c r="C55" s="14" t="str">
        <f>+'[1]JUN WKSHT'!C54</f>
        <v>UNHONORED CHECKS</v>
      </c>
      <c r="G55" s="23"/>
      <c r="J55" s="3">
        <f>+G55+'[1]JUN WKSHT'!J54</f>
        <v>0</v>
      </c>
    </row>
    <row r="56" spans="2:12">
      <c r="C56" s="14" t="str">
        <f>+'[1]JUN WKSHT'!C55</f>
        <v>RECEIPT ADJUSTMENTS</v>
      </c>
      <c r="G56" s="24"/>
      <c r="H56" s="3">
        <f>SUM(G51:G56)</f>
        <v>-13612.48</v>
      </c>
      <c r="J56" s="18">
        <f>+G56+'[1]JUN WKSHT'!J55</f>
        <v>143.46000000002914</v>
      </c>
      <c r="K56" s="3">
        <f>SUM(J51:J56)</f>
        <v>101574417.25999999</v>
      </c>
    </row>
    <row r="58" spans="2:12">
      <c r="B58" s="14" t="str">
        <f>+'[1]JUN WKSHT'!B57</f>
        <v>INVESTMENT INCOME (R771)</v>
      </c>
      <c r="C58"/>
      <c r="H58" s="23"/>
      <c r="K58" s="3">
        <f>+H58+'[1]JUN WKSHT'!K57</f>
        <v>2233208.8699999996</v>
      </c>
    </row>
    <row r="59" spans="2:12">
      <c r="L59" s="48" t="s">
        <v>14</v>
      </c>
    </row>
    <row r="60" spans="2:12">
      <c r="B60" s="14" t="str">
        <f>+'[1]JUN WKSHT'!B59</f>
        <v>OTHER REVENUE</v>
      </c>
      <c r="H60" s="23"/>
      <c r="K60" s="3">
        <f>+H60+'[1]JUN WKSHT'!K59</f>
        <v>230290.83</v>
      </c>
      <c r="L60" s="91">
        <f>-16031.45+'[1]JUN WKSHT'!L59</f>
        <v>20355163.680000003</v>
      </c>
    </row>
    <row r="61" spans="2:12">
      <c r="L61" s="39" t="s">
        <v>15</v>
      </c>
    </row>
    <row r="62" spans="2:12">
      <c r="B62" s="14" t="str">
        <f>+'[1]MAR WKSHT'!B62</f>
        <v>EXPENDITURES (LAW ENFORCEMENT SUMMARY)</v>
      </c>
      <c r="H62" s="34"/>
      <c r="I62" s="34"/>
      <c r="J62" s="34"/>
      <c r="K62" s="34"/>
      <c r="L62" s="39">
        <f>+K46</f>
        <v>53646632.960000001</v>
      </c>
    </row>
    <row r="63" spans="2:12">
      <c r="B63" s="14"/>
      <c r="C63" s="7" t="str">
        <f>+'[1]AUG WKSHT'!C63</f>
        <v>CASH EXPENDITURES</v>
      </c>
      <c r="H63" s="25"/>
      <c r="I63" s="25"/>
      <c r="J63" s="27">
        <v>83682753.280000001</v>
      </c>
      <c r="K63" s="25"/>
      <c r="L63" s="39" t="s">
        <v>16</v>
      </c>
    </row>
    <row r="64" spans="2:12">
      <c r="B64" s="14"/>
      <c r="C64" s="7" t="str">
        <f>+'[1]AUG WKSHT'!C64</f>
        <v>ACCRUED EXPENDITURES</v>
      </c>
      <c r="H64" s="40">
        <f>K64-'[1]JUN WKSHT'!K63</f>
        <v>144742.78000040352</v>
      </c>
      <c r="I64" s="25"/>
      <c r="J64" s="27">
        <v>-104963.03</v>
      </c>
      <c r="K64" s="41">
        <f>SUM(J63:J64)</f>
        <v>83577790.25</v>
      </c>
      <c r="L64" s="39">
        <f>+J64</f>
        <v>-104963.03</v>
      </c>
    </row>
    <row r="65" spans="1:13">
      <c r="L65" s="39" t="s">
        <v>17</v>
      </c>
      <c r="M65" s="25" t="s">
        <v>18</v>
      </c>
    </row>
    <row r="66" spans="1:13" ht="15.75" thickBot="1">
      <c r="B66" s="42" t="s">
        <v>22</v>
      </c>
      <c r="C66" s="43"/>
      <c r="D66" s="43"/>
      <c r="E66" s="43"/>
      <c r="H66" s="44">
        <f>+H48+H56+H58+H60-H64</f>
        <v>74106759.670000002</v>
      </c>
      <c r="K66" s="44">
        <f>+K46+K56+K58+K60-K64</f>
        <v>74106759.670000017</v>
      </c>
      <c r="L66" s="92">
        <f>+L60+L62-L64</f>
        <v>74106759.670000002</v>
      </c>
      <c r="M66" s="25">
        <f>L66-K66</f>
        <v>0</v>
      </c>
    </row>
    <row r="67" spans="1:13">
      <c r="L67" s="45"/>
      <c r="M67" s="25"/>
    </row>
    <row r="68" spans="1:13">
      <c r="A68" s="13" t="str">
        <f>+'[1]JUN WKSHT'!A67</f>
        <v>FIREFIGHTERS FOUNDATION FUND (1341-470-UNIT-PK00)</v>
      </c>
      <c r="L68" s="20"/>
      <c r="M68" s="25"/>
    </row>
    <row r="69" spans="1:13">
      <c r="A69" s="14"/>
      <c r="B69" s="7" t="str">
        <f>+B46</f>
        <v>BALANCE FORWARDED FROM FISCAL YEAR 2022</v>
      </c>
      <c r="K69" s="16">
        <f>+'[1]JUN WKSHT'!K68</f>
        <v>40775077.5</v>
      </c>
      <c r="L69" s="20"/>
      <c r="M69" s="25"/>
    </row>
    <row r="70" spans="1:13">
      <c r="A70" s="13"/>
      <c r="K70" s="16"/>
      <c r="L70" s="20"/>
      <c r="M70" s="25"/>
    </row>
    <row r="71" spans="1:13">
      <c r="B71" s="14" t="str">
        <f>+B48</f>
        <v>CASH BALANCE JUNE 30, 2023</v>
      </c>
      <c r="H71" s="33">
        <f>+'[1]JUN WKSHT'!H88</f>
        <v>38616824.630000003</v>
      </c>
      <c r="I71" s="16"/>
      <c r="M71" s="25"/>
    </row>
    <row r="72" spans="1:13">
      <c r="B72" s="14"/>
      <c r="H72" s="16"/>
      <c r="I72" s="16"/>
      <c r="M72" s="25"/>
    </row>
    <row r="73" spans="1:13">
      <c r="B73" s="32" t="str">
        <f>+B50</f>
        <v>REVENUE DISTRIBUTION INCOME (REVENUE DETAIL WORKSHEET):</v>
      </c>
      <c r="M73" s="25"/>
    </row>
    <row r="74" spans="1:13">
      <c r="C74" s="14" t="str">
        <f>+C51</f>
        <v>REVENUE DISTRIBUTION (N114)</v>
      </c>
      <c r="H74" s="35" t="s">
        <v>19</v>
      </c>
      <c r="K74" s="35"/>
      <c r="M74" s="25"/>
    </row>
    <row r="75" spans="1:13">
      <c r="C75" s="14"/>
      <c r="D75" s="14" t="str">
        <f>+'[1]JUN WKSHT'!D74</f>
        <v>FIREFIGHTERS FUND</v>
      </c>
      <c r="F75" s="15"/>
      <c r="G75" s="16"/>
      <c r="H75" s="37">
        <f>+H14*0.22</f>
        <v>0</v>
      </c>
      <c r="J75" s="16"/>
      <c r="K75" s="37"/>
      <c r="L75" s="46" t="s">
        <v>20</v>
      </c>
      <c r="M75" s="25"/>
    </row>
    <row r="76" spans="1:13">
      <c r="C76" s="14"/>
      <c r="D76" s="14" t="str">
        <f>+'[1]JUN WKSHT'!D75</f>
        <v>VOLUNTEER FIRE DEPT AID</v>
      </c>
      <c r="F76" s="24"/>
      <c r="G76" s="16">
        <f>SUM(F75:F76)</f>
        <v>0</v>
      </c>
      <c r="J76" s="16">
        <f>+G76+'[1]JUN WKSHT'!J75</f>
        <v>52677156.149999999</v>
      </c>
      <c r="L76" s="39">
        <f>+K11+J14</f>
        <v>52677156.149999991</v>
      </c>
      <c r="M76" s="25"/>
    </row>
    <row r="77" spans="1:13">
      <c r="C77" s="14" t="str">
        <f>+C52</f>
        <v>REVENUE REFUNDS:  PRIOR YEAR</v>
      </c>
      <c r="G77" s="23"/>
      <c r="J77" s="3">
        <f>+G77+'[1]JUN WKSHT'!J76</f>
        <v>-690.3</v>
      </c>
      <c r="L77" s="47" t="s">
        <v>21</v>
      </c>
      <c r="M77" s="25"/>
    </row>
    <row r="78" spans="1:13">
      <c r="C78" s="7" t="str">
        <f>+C53</f>
        <v>REVENUE REFUNDS:  CURRENT YEAR</v>
      </c>
      <c r="G78" s="23">
        <v>-3839.42</v>
      </c>
      <c r="J78" s="3">
        <f>+G78+'[1]JUN WKSHT'!J77</f>
        <v>-154469.25000000003</v>
      </c>
      <c r="L78" s="93"/>
      <c r="M78" s="25"/>
    </row>
    <row r="79" spans="1:13">
      <c r="C79" s="14" t="str">
        <f>+C54</f>
        <v>REFUND OF PRIOR YEAR DISBURSEMENTS (R881)</v>
      </c>
      <c r="G79" s="23"/>
      <c r="J79" s="3">
        <f>+G79+'[1]JUN WKSHT'!J78</f>
        <v>0</v>
      </c>
      <c r="M79" s="25"/>
    </row>
    <row r="80" spans="1:13">
      <c r="C80" s="7" t="str">
        <f>+C55</f>
        <v>UNHONORED CHECKS</v>
      </c>
      <c r="G80" s="23"/>
      <c r="J80" s="3">
        <f>+G80+'[1]JUN WKSHT'!J79</f>
        <v>0</v>
      </c>
      <c r="M80" s="25"/>
    </row>
    <row r="81" spans="1:14">
      <c r="C81" s="7" t="str">
        <f>+C56</f>
        <v>RECEIPT ADJUSTMENTS</v>
      </c>
      <c r="G81" s="24"/>
      <c r="H81" s="3">
        <f>SUM(G75:G81)</f>
        <v>-3839.42</v>
      </c>
      <c r="J81" s="18">
        <f>+G81+'[1]JUN WKSHT'!J80</f>
        <v>-648280.23</v>
      </c>
      <c r="K81" s="3">
        <f>SUM(J76:J81)</f>
        <v>51873716.370000005</v>
      </c>
      <c r="M81" s="25"/>
    </row>
    <row r="82" spans="1:14">
      <c r="M82" s="25"/>
    </row>
    <row r="83" spans="1:14" ht="13.5" customHeight="1">
      <c r="B83" s="14" t="str">
        <f>+B58</f>
        <v>INVESTMENT INCOME (R771)</v>
      </c>
      <c r="C83"/>
      <c r="H83" s="23"/>
      <c r="K83" s="3">
        <f>+H83+'[1]JUN WKSHT'!K82</f>
        <v>604082.3899999999</v>
      </c>
      <c r="M83" s="25"/>
    </row>
    <row r="84" spans="1:14">
      <c r="L84" s="48" t="s">
        <v>14</v>
      </c>
      <c r="M84" s="25"/>
    </row>
    <row r="85" spans="1:14">
      <c r="B85" s="14" t="str">
        <f>+B60</f>
        <v>OTHER REVENUE</v>
      </c>
      <c r="C85"/>
      <c r="H85" s="23"/>
      <c r="K85" s="3">
        <f>+H85+'[1]JUN WKSHT'!K84</f>
        <v>0</v>
      </c>
      <c r="L85" s="91">
        <f>-3839.42+'[1]JUN WKSHT'!L84</f>
        <v>-2162092.29</v>
      </c>
      <c r="M85" s="25"/>
    </row>
    <row r="86" spans="1:14">
      <c r="L86" s="39" t="s">
        <v>15</v>
      </c>
      <c r="M86" s="25"/>
    </row>
    <row r="87" spans="1:14">
      <c r="B87" s="14" t="str">
        <f>+'[1]JUN WKSHT'!B86</f>
        <v>EXPENDITURES (FIREFIGHTERS SUMMARY)</v>
      </c>
      <c r="H87" s="94">
        <f>+K87-'[1]JUN WKSHT'!K86</f>
        <v>0</v>
      </c>
      <c r="K87" s="95">
        <v>54639891.049999997</v>
      </c>
      <c r="L87" s="39">
        <f>+K69</f>
        <v>40775077.5</v>
      </c>
      <c r="M87" s="25"/>
    </row>
    <row r="88" spans="1:14">
      <c r="L88" s="39" t="s">
        <v>17</v>
      </c>
      <c r="M88" s="25" t="s">
        <v>18</v>
      </c>
    </row>
    <row r="89" spans="1:14" ht="15.75" thickBot="1">
      <c r="B89" s="98" t="str">
        <f>+B66</f>
        <v>CASH BALANCE FINAL Period 13, 2023</v>
      </c>
      <c r="C89" s="98"/>
      <c r="D89" s="98"/>
      <c r="E89" s="98"/>
      <c r="H89" s="44">
        <f>+H71+H81+H83+H85-H87</f>
        <v>38612985.210000001</v>
      </c>
      <c r="K89" s="44">
        <f>+K69+K81+K83+K85-K87</f>
        <v>38612985.210000008</v>
      </c>
      <c r="L89" s="92">
        <f>+L85+L87</f>
        <v>38612985.210000001</v>
      </c>
      <c r="M89" s="25">
        <f>L89-K89</f>
        <v>0</v>
      </c>
    </row>
    <row r="90" spans="1:14">
      <c r="H90" s="19"/>
      <c r="K90" s="19"/>
      <c r="L90" s="45"/>
    </row>
    <row r="91" spans="1:14">
      <c r="L91" s="34"/>
    </row>
    <row r="92" spans="1:14" s="25" customFormat="1">
      <c r="A92" s="7"/>
      <c r="B92" s="7"/>
      <c r="C92" s="7"/>
      <c r="D92" s="7"/>
      <c r="E92" s="7"/>
      <c r="F92" s="3"/>
      <c r="G92" s="3"/>
      <c r="H92" s="3"/>
      <c r="I92" s="3"/>
      <c r="J92" s="3"/>
      <c r="K92" s="3"/>
      <c r="L92" s="34"/>
      <c r="M92" s="3"/>
      <c r="N92" s="3"/>
    </row>
    <row r="93" spans="1:14">
      <c r="L93" s="34"/>
    </row>
    <row r="94" spans="1:14">
      <c r="L94" s="34"/>
    </row>
    <row r="95" spans="1:14">
      <c r="L95" s="34"/>
    </row>
    <row r="96" spans="1:14">
      <c r="L96" s="34"/>
    </row>
    <row r="97" spans="2:12">
      <c r="L97" s="34"/>
    </row>
    <row r="98" spans="2:12">
      <c r="L98" s="34"/>
    </row>
    <row r="99" spans="2:12">
      <c r="B99" s="96"/>
      <c r="C99" s="96"/>
      <c r="D99" s="96"/>
      <c r="E99" s="96"/>
      <c r="F99" s="97"/>
      <c r="G99" s="97"/>
      <c r="H99" s="97"/>
      <c r="I99" s="97"/>
      <c r="J99" s="97"/>
      <c r="K99" s="97"/>
      <c r="L99" s="97"/>
    </row>
    <row r="100" spans="2:12">
      <c r="B100" s="96"/>
      <c r="C100" s="96"/>
      <c r="D100" s="96"/>
      <c r="E100" s="96"/>
      <c r="F100" s="97"/>
      <c r="G100" s="97"/>
      <c r="H100" s="97"/>
      <c r="I100" s="97"/>
      <c r="J100" s="97"/>
      <c r="K100" s="97"/>
      <c r="L100" s="97"/>
    </row>
    <row r="101" spans="2:12">
      <c r="B101" s="96"/>
      <c r="C101" s="96"/>
      <c r="D101" s="96"/>
      <c r="E101" s="96"/>
      <c r="F101" s="97"/>
      <c r="G101" s="97"/>
      <c r="H101" s="97"/>
      <c r="I101" s="97"/>
      <c r="J101" s="97"/>
      <c r="K101" s="97"/>
      <c r="L101" s="97"/>
    </row>
    <row r="102" spans="2:12">
      <c r="B102" s="96"/>
      <c r="C102" s="96"/>
      <c r="D102" s="96"/>
      <c r="E102" s="96"/>
      <c r="F102" s="97"/>
      <c r="G102" s="97"/>
      <c r="H102" s="97"/>
      <c r="I102" s="97"/>
      <c r="J102" s="97"/>
      <c r="K102" s="97"/>
      <c r="L102" s="97"/>
    </row>
    <row r="103" spans="2:12">
      <c r="B103" s="96"/>
      <c r="C103" s="96"/>
      <c r="D103" s="96"/>
      <c r="E103" s="96"/>
      <c r="F103" s="97"/>
      <c r="G103" s="97"/>
      <c r="H103" s="97"/>
      <c r="I103" s="97"/>
      <c r="J103" s="97"/>
      <c r="K103" s="97"/>
      <c r="L103" s="97"/>
    </row>
    <row r="104" spans="2:12">
      <c r="B104" s="96"/>
      <c r="C104" s="96"/>
      <c r="D104" s="96"/>
      <c r="E104" s="96"/>
      <c r="F104" s="97"/>
      <c r="G104" s="97"/>
      <c r="H104" s="97"/>
      <c r="I104" s="97"/>
      <c r="J104" s="97"/>
      <c r="K104" s="97"/>
      <c r="L104" s="97"/>
    </row>
    <row r="105" spans="2:12">
      <c r="B105" s="96"/>
      <c r="C105" s="96"/>
      <c r="D105" s="96"/>
      <c r="E105" s="96"/>
      <c r="F105" s="97"/>
      <c r="G105" s="97"/>
      <c r="H105" s="97"/>
      <c r="I105" s="97"/>
      <c r="J105" s="97"/>
      <c r="K105" s="97"/>
      <c r="L105" s="97"/>
    </row>
    <row r="106" spans="2:12">
      <c r="B106" s="96"/>
      <c r="C106" s="96"/>
      <c r="D106" s="96"/>
      <c r="E106" s="96"/>
      <c r="F106" s="97"/>
      <c r="G106" s="97"/>
      <c r="H106" s="97"/>
      <c r="I106" s="97"/>
      <c r="J106" s="97"/>
      <c r="K106" s="97"/>
      <c r="L106" s="97"/>
    </row>
    <row r="107" spans="2:12">
      <c r="B107" s="96"/>
      <c r="C107" s="96"/>
      <c r="D107" s="96"/>
      <c r="E107" s="96"/>
      <c r="F107" s="97"/>
      <c r="G107" s="97"/>
      <c r="H107" s="97"/>
      <c r="I107" s="97"/>
      <c r="J107" s="97"/>
      <c r="K107" s="97"/>
      <c r="L107" s="97"/>
    </row>
    <row r="108" spans="2:12">
      <c r="B108" s="96"/>
      <c r="C108" s="96"/>
      <c r="D108" s="96"/>
      <c r="E108" s="96"/>
      <c r="F108" s="97"/>
      <c r="G108" s="97"/>
      <c r="H108" s="97"/>
      <c r="I108" s="97"/>
      <c r="J108" s="97"/>
      <c r="K108" s="97"/>
      <c r="L108" s="97"/>
    </row>
    <row r="109" spans="2:12">
      <c r="B109" s="96"/>
      <c r="C109" s="96"/>
      <c r="D109" s="96"/>
      <c r="E109" s="96"/>
      <c r="F109" s="97"/>
      <c r="G109" s="97"/>
      <c r="H109" s="97"/>
      <c r="I109" s="97"/>
      <c r="J109" s="97"/>
      <c r="K109" s="97"/>
      <c r="L109" s="97"/>
    </row>
    <row r="110" spans="2:12">
      <c r="B110" s="96"/>
      <c r="C110" s="96"/>
      <c r="D110" s="96"/>
      <c r="E110" s="96"/>
      <c r="F110" s="97"/>
      <c r="G110" s="97"/>
      <c r="H110" s="97"/>
      <c r="I110" s="97"/>
      <c r="J110" s="97"/>
      <c r="K110" s="97"/>
      <c r="L110" s="9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5"/>
  <sheetViews>
    <sheetView workbookViewId="0">
      <selection activeCell="E31" sqref="E31"/>
    </sheetView>
  </sheetViews>
  <sheetFormatPr defaultRowHeight="15"/>
  <cols>
    <col min="1" max="1" width="1.7109375" style="7" customWidth="1"/>
    <col min="2" max="4" width="3.7109375" style="7" customWidth="1"/>
    <col min="5" max="5" width="29.7109375" style="7" customWidth="1"/>
    <col min="6" max="6" width="14.7109375" style="3" customWidth="1"/>
    <col min="7" max="7" width="1.7109375" style="3" customWidth="1"/>
    <col min="8" max="8" width="14.7109375" style="3" customWidth="1"/>
    <col min="9" max="9" width="15.28515625" style="3" bestFit="1" customWidth="1"/>
    <col min="10" max="11" width="1.7109375" style="3" customWidth="1"/>
    <col min="12" max="12" width="15.85546875" style="3" customWidth="1"/>
    <col min="13" max="13" width="16.140625" style="3" customWidth="1"/>
    <col min="14" max="14" width="1.7109375" style="3" customWidth="1"/>
    <col min="15" max="15" width="10.28515625" style="3" customWidth="1"/>
    <col min="16" max="256" width="9.140625" style="3"/>
    <col min="257" max="257" width="1.7109375" style="3" customWidth="1"/>
    <col min="258" max="260" width="3.7109375" style="3" customWidth="1"/>
    <col min="261" max="261" width="29.7109375" style="3" customWidth="1"/>
    <col min="262" max="262" width="14.7109375" style="3" customWidth="1"/>
    <col min="263" max="263" width="1.7109375" style="3" customWidth="1"/>
    <col min="264" max="265" width="14.7109375" style="3" customWidth="1"/>
    <col min="266" max="267" width="1.7109375" style="3" customWidth="1"/>
    <col min="268" max="268" width="15.85546875" style="3" customWidth="1"/>
    <col min="269" max="269" width="16.140625" style="3" customWidth="1"/>
    <col min="270" max="270" width="1.7109375" style="3" customWidth="1"/>
    <col min="271" max="271" width="10.28515625" style="3" customWidth="1"/>
    <col min="272" max="512" width="9.140625" style="3"/>
    <col min="513" max="513" width="1.7109375" style="3" customWidth="1"/>
    <col min="514" max="516" width="3.7109375" style="3" customWidth="1"/>
    <col min="517" max="517" width="29.7109375" style="3" customWidth="1"/>
    <col min="518" max="518" width="14.7109375" style="3" customWidth="1"/>
    <col min="519" max="519" width="1.7109375" style="3" customWidth="1"/>
    <col min="520" max="521" width="14.7109375" style="3" customWidth="1"/>
    <col min="522" max="523" width="1.7109375" style="3" customWidth="1"/>
    <col min="524" max="524" width="15.85546875" style="3" customWidth="1"/>
    <col min="525" max="525" width="16.140625" style="3" customWidth="1"/>
    <col min="526" max="526" width="1.7109375" style="3" customWidth="1"/>
    <col min="527" max="527" width="10.28515625" style="3" customWidth="1"/>
    <col min="528" max="768" width="9.140625" style="3"/>
    <col min="769" max="769" width="1.7109375" style="3" customWidth="1"/>
    <col min="770" max="772" width="3.7109375" style="3" customWidth="1"/>
    <col min="773" max="773" width="29.7109375" style="3" customWidth="1"/>
    <col min="774" max="774" width="14.7109375" style="3" customWidth="1"/>
    <col min="775" max="775" width="1.7109375" style="3" customWidth="1"/>
    <col min="776" max="777" width="14.7109375" style="3" customWidth="1"/>
    <col min="778" max="779" width="1.7109375" style="3" customWidth="1"/>
    <col min="780" max="780" width="15.85546875" style="3" customWidth="1"/>
    <col min="781" max="781" width="16.140625" style="3" customWidth="1"/>
    <col min="782" max="782" width="1.7109375" style="3" customWidth="1"/>
    <col min="783" max="783" width="10.28515625" style="3" customWidth="1"/>
    <col min="784" max="1024" width="9.140625" style="3"/>
    <col min="1025" max="1025" width="1.7109375" style="3" customWidth="1"/>
    <col min="1026" max="1028" width="3.7109375" style="3" customWidth="1"/>
    <col min="1029" max="1029" width="29.7109375" style="3" customWidth="1"/>
    <col min="1030" max="1030" width="14.7109375" style="3" customWidth="1"/>
    <col min="1031" max="1031" width="1.7109375" style="3" customWidth="1"/>
    <col min="1032" max="1033" width="14.7109375" style="3" customWidth="1"/>
    <col min="1034" max="1035" width="1.7109375" style="3" customWidth="1"/>
    <col min="1036" max="1036" width="15.85546875" style="3" customWidth="1"/>
    <col min="1037" max="1037" width="16.140625" style="3" customWidth="1"/>
    <col min="1038" max="1038" width="1.7109375" style="3" customWidth="1"/>
    <col min="1039" max="1039" width="10.28515625" style="3" customWidth="1"/>
    <col min="1040" max="1280" width="9.140625" style="3"/>
    <col min="1281" max="1281" width="1.7109375" style="3" customWidth="1"/>
    <col min="1282" max="1284" width="3.7109375" style="3" customWidth="1"/>
    <col min="1285" max="1285" width="29.7109375" style="3" customWidth="1"/>
    <col min="1286" max="1286" width="14.7109375" style="3" customWidth="1"/>
    <col min="1287" max="1287" width="1.7109375" style="3" customWidth="1"/>
    <col min="1288" max="1289" width="14.7109375" style="3" customWidth="1"/>
    <col min="1290" max="1291" width="1.7109375" style="3" customWidth="1"/>
    <col min="1292" max="1292" width="15.85546875" style="3" customWidth="1"/>
    <col min="1293" max="1293" width="16.140625" style="3" customWidth="1"/>
    <col min="1294" max="1294" width="1.7109375" style="3" customWidth="1"/>
    <col min="1295" max="1295" width="10.28515625" style="3" customWidth="1"/>
    <col min="1296" max="1536" width="9.140625" style="3"/>
    <col min="1537" max="1537" width="1.7109375" style="3" customWidth="1"/>
    <col min="1538" max="1540" width="3.7109375" style="3" customWidth="1"/>
    <col min="1541" max="1541" width="29.7109375" style="3" customWidth="1"/>
    <col min="1542" max="1542" width="14.7109375" style="3" customWidth="1"/>
    <col min="1543" max="1543" width="1.7109375" style="3" customWidth="1"/>
    <col min="1544" max="1545" width="14.7109375" style="3" customWidth="1"/>
    <col min="1546" max="1547" width="1.7109375" style="3" customWidth="1"/>
    <col min="1548" max="1548" width="15.85546875" style="3" customWidth="1"/>
    <col min="1549" max="1549" width="16.140625" style="3" customWidth="1"/>
    <col min="1550" max="1550" width="1.7109375" style="3" customWidth="1"/>
    <col min="1551" max="1551" width="10.28515625" style="3" customWidth="1"/>
    <col min="1552" max="1792" width="9.140625" style="3"/>
    <col min="1793" max="1793" width="1.7109375" style="3" customWidth="1"/>
    <col min="1794" max="1796" width="3.7109375" style="3" customWidth="1"/>
    <col min="1797" max="1797" width="29.7109375" style="3" customWidth="1"/>
    <col min="1798" max="1798" width="14.7109375" style="3" customWidth="1"/>
    <col min="1799" max="1799" width="1.7109375" style="3" customWidth="1"/>
    <col min="1800" max="1801" width="14.7109375" style="3" customWidth="1"/>
    <col min="1802" max="1803" width="1.7109375" style="3" customWidth="1"/>
    <col min="1804" max="1804" width="15.85546875" style="3" customWidth="1"/>
    <col min="1805" max="1805" width="16.140625" style="3" customWidth="1"/>
    <col min="1806" max="1806" width="1.7109375" style="3" customWidth="1"/>
    <col min="1807" max="1807" width="10.28515625" style="3" customWidth="1"/>
    <col min="1808" max="2048" width="9.140625" style="3"/>
    <col min="2049" max="2049" width="1.7109375" style="3" customWidth="1"/>
    <col min="2050" max="2052" width="3.7109375" style="3" customWidth="1"/>
    <col min="2053" max="2053" width="29.7109375" style="3" customWidth="1"/>
    <col min="2054" max="2054" width="14.7109375" style="3" customWidth="1"/>
    <col min="2055" max="2055" width="1.7109375" style="3" customWidth="1"/>
    <col min="2056" max="2057" width="14.7109375" style="3" customWidth="1"/>
    <col min="2058" max="2059" width="1.7109375" style="3" customWidth="1"/>
    <col min="2060" max="2060" width="15.85546875" style="3" customWidth="1"/>
    <col min="2061" max="2061" width="16.140625" style="3" customWidth="1"/>
    <col min="2062" max="2062" width="1.7109375" style="3" customWidth="1"/>
    <col min="2063" max="2063" width="10.28515625" style="3" customWidth="1"/>
    <col min="2064" max="2304" width="9.140625" style="3"/>
    <col min="2305" max="2305" width="1.7109375" style="3" customWidth="1"/>
    <col min="2306" max="2308" width="3.7109375" style="3" customWidth="1"/>
    <col min="2309" max="2309" width="29.7109375" style="3" customWidth="1"/>
    <col min="2310" max="2310" width="14.7109375" style="3" customWidth="1"/>
    <col min="2311" max="2311" width="1.7109375" style="3" customWidth="1"/>
    <col min="2312" max="2313" width="14.7109375" style="3" customWidth="1"/>
    <col min="2314" max="2315" width="1.7109375" style="3" customWidth="1"/>
    <col min="2316" max="2316" width="15.85546875" style="3" customWidth="1"/>
    <col min="2317" max="2317" width="16.140625" style="3" customWidth="1"/>
    <col min="2318" max="2318" width="1.7109375" style="3" customWidth="1"/>
    <col min="2319" max="2319" width="10.28515625" style="3" customWidth="1"/>
    <col min="2320" max="2560" width="9.140625" style="3"/>
    <col min="2561" max="2561" width="1.7109375" style="3" customWidth="1"/>
    <col min="2562" max="2564" width="3.7109375" style="3" customWidth="1"/>
    <col min="2565" max="2565" width="29.7109375" style="3" customWidth="1"/>
    <col min="2566" max="2566" width="14.7109375" style="3" customWidth="1"/>
    <col min="2567" max="2567" width="1.7109375" style="3" customWidth="1"/>
    <col min="2568" max="2569" width="14.7109375" style="3" customWidth="1"/>
    <col min="2570" max="2571" width="1.7109375" style="3" customWidth="1"/>
    <col min="2572" max="2572" width="15.85546875" style="3" customWidth="1"/>
    <col min="2573" max="2573" width="16.140625" style="3" customWidth="1"/>
    <col min="2574" max="2574" width="1.7109375" style="3" customWidth="1"/>
    <col min="2575" max="2575" width="10.28515625" style="3" customWidth="1"/>
    <col min="2576" max="2816" width="9.140625" style="3"/>
    <col min="2817" max="2817" width="1.7109375" style="3" customWidth="1"/>
    <col min="2818" max="2820" width="3.7109375" style="3" customWidth="1"/>
    <col min="2821" max="2821" width="29.7109375" style="3" customWidth="1"/>
    <col min="2822" max="2822" width="14.7109375" style="3" customWidth="1"/>
    <col min="2823" max="2823" width="1.7109375" style="3" customWidth="1"/>
    <col min="2824" max="2825" width="14.7109375" style="3" customWidth="1"/>
    <col min="2826" max="2827" width="1.7109375" style="3" customWidth="1"/>
    <col min="2828" max="2828" width="15.85546875" style="3" customWidth="1"/>
    <col min="2829" max="2829" width="16.140625" style="3" customWidth="1"/>
    <col min="2830" max="2830" width="1.7109375" style="3" customWidth="1"/>
    <col min="2831" max="2831" width="10.28515625" style="3" customWidth="1"/>
    <col min="2832" max="3072" width="9.140625" style="3"/>
    <col min="3073" max="3073" width="1.7109375" style="3" customWidth="1"/>
    <col min="3074" max="3076" width="3.7109375" style="3" customWidth="1"/>
    <col min="3077" max="3077" width="29.7109375" style="3" customWidth="1"/>
    <col min="3078" max="3078" width="14.7109375" style="3" customWidth="1"/>
    <col min="3079" max="3079" width="1.7109375" style="3" customWidth="1"/>
    <col min="3080" max="3081" width="14.7109375" style="3" customWidth="1"/>
    <col min="3082" max="3083" width="1.7109375" style="3" customWidth="1"/>
    <col min="3084" max="3084" width="15.85546875" style="3" customWidth="1"/>
    <col min="3085" max="3085" width="16.140625" style="3" customWidth="1"/>
    <col min="3086" max="3086" width="1.7109375" style="3" customWidth="1"/>
    <col min="3087" max="3087" width="10.28515625" style="3" customWidth="1"/>
    <col min="3088" max="3328" width="9.140625" style="3"/>
    <col min="3329" max="3329" width="1.7109375" style="3" customWidth="1"/>
    <col min="3330" max="3332" width="3.7109375" style="3" customWidth="1"/>
    <col min="3333" max="3333" width="29.7109375" style="3" customWidth="1"/>
    <col min="3334" max="3334" width="14.7109375" style="3" customWidth="1"/>
    <col min="3335" max="3335" width="1.7109375" style="3" customWidth="1"/>
    <col min="3336" max="3337" width="14.7109375" style="3" customWidth="1"/>
    <col min="3338" max="3339" width="1.7109375" style="3" customWidth="1"/>
    <col min="3340" max="3340" width="15.85546875" style="3" customWidth="1"/>
    <col min="3341" max="3341" width="16.140625" style="3" customWidth="1"/>
    <col min="3342" max="3342" width="1.7109375" style="3" customWidth="1"/>
    <col min="3343" max="3343" width="10.28515625" style="3" customWidth="1"/>
    <col min="3344" max="3584" width="9.140625" style="3"/>
    <col min="3585" max="3585" width="1.7109375" style="3" customWidth="1"/>
    <col min="3586" max="3588" width="3.7109375" style="3" customWidth="1"/>
    <col min="3589" max="3589" width="29.7109375" style="3" customWidth="1"/>
    <col min="3590" max="3590" width="14.7109375" style="3" customWidth="1"/>
    <col min="3591" max="3591" width="1.7109375" style="3" customWidth="1"/>
    <col min="3592" max="3593" width="14.7109375" style="3" customWidth="1"/>
    <col min="3594" max="3595" width="1.7109375" style="3" customWidth="1"/>
    <col min="3596" max="3596" width="15.85546875" style="3" customWidth="1"/>
    <col min="3597" max="3597" width="16.140625" style="3" customWidth="1"/>
    <col min="3598" max="3598" width="1.7109375" style="3" customWidth="1"/>
    <col min="3599" max="3599" width="10.28515625" style="3" customWidth="1"/>
    <col min="3600" max="3840" width="9.140625" style="3"/>
    <col min="3841" max="3841" width="1.7109375" style="3" customWidth="1"/>
    <col min="3842" max="3844" width="3.7109375" style="3" customWidth="1"/>
    <col min="3845" max="3845" width="29.7109375" style="3" customWidth="1"/>
    <col min="3846" max="3846" width="14.7109375" style="3" customWidth="1"/>
    <col min="3847" max="3847" width="1.7109375" style="3" customWidth="1"/>
    <col min="3848" max="3849" width="14.7109375" style="3" customWidth="1"/>
    <col min="3850" max="3851" width="1.7109375" style="3" customWidth="1"/>
    <col min="3852" max="3852" width="15.85546875" style="3" customWidth="1"/>
    <col min="3853" max="3853" width="16.140625" style="3" customWidth="1"/>
    <col min="3854" max="3854" width="1.7109375" style="3" customWidth="1"/>
    <col min="3855" max="3855" width="10.28515625" style="3" customWidth="1"/>
    <col min="3856" max="4096" width="9.140625" style="3"/>
    <col min="4097" max="4097" width="1.7109375" style="3" customWidth="1"/>
    <col min="4098" max="4100" width="3.7109375" style="3" customWidth="1"/>
    <col min="4101" max="4101" width="29.7109375" style="3" customWidth="1"/>
    <col min="4102" max="4102" width="14.7109375" style="3" customWidth="1"/>
    <col min="4103" max="4103" width="1.7109375" style="3" customWidth="1"/>
    <col min="4104" max="4105" width="14.7109375" style="3" customWidth="1"/>
    <col min="4106" max="4107" width="1.7109375" style="3" customWidth="1"/>
    <col min="4108" max="4108" width="15.85546875" style="3" customWidth="1"/>
    <col min="4109" max="4109" width="16.140625" style="3" customWidth="1"/>
    <col min="4110" max="4110" width="1.7109375" style="3" customWidth="1"/>
    <col min="4111" max="4111" width="10.28515625" style="3" customWidth="1"/>
    <col min="4112" max="4352" width="9.140625" style="3"/>
    <col min="4353" max="4353" width="1.7109375" style="3" customWidth="1"/>
    <col min="4354" max="4356" width="3.7109375" style="3" customWidth="1"/>
    <col min="4357" max="4357" width="29.7109375" style="3" customWidth="1"/>
    <col min="4358" max="4358" width="14.7109375" style="3" customWidth="1"/>
    <col min="4359" max="4359" width="1.7109375" style="3" customWidth="1"/>
    <col min="4360" max="4361" width="14.7109375" style="3" customWidth="1"/>
    <col min="4362" max="4363" width="1.7109375" style="3" customWidth="1"/>
    <col min="4364" max="4364" width="15.85546875" style="3" customWidth="1"/>
    <col min="4365" max="4365" width="16.140625" style="3" customWidth="1"/>
    <col min="4366" max="4366" width="1.7109375" style="3" customWidth="1"/>
    <col min="4367" max="4367" width="10.28515625" style="3" customWidth="1"/>
    <col min="4368" max="4608" width="9.140625" style="3"/>
    <col min="4609" max="4609" width="1.7109375" style="3" customWidth="1"/>
    <col min="4610" max="4612" width="3.7109375" style="3" customWidth="1"/>
    <col min="4613" max="4613" width="29.7109375" style="3" customWidth="1"/>
    <col min="4614" max="4614" width="14.7109375" style="3" customWidth="1"/>
    <col min="4615" max="4615" width="1.7109375" style="3" customWidth="1"/>
    <col min="4616" max="4617" width="14.7109375" style="3" customWidth="1"/>
    <col min="4618" max="4619" width="1.7109375" style="3" customWidth="1"/>
    <col min="4620" max="4620" width="15.85546875" style="3" customWidth="1"/>
    <col min="4621" max="4621" width="16.140625" style="3" customWidth="1"/>
    <col min="4622" max="4622" width="1.7109375" style="3" customWidth="1"/>
    <col min="4623" max="4623" width="10.28515625" style="3" customWidth="1"/>
    <col min="4624" max="4864" width="9.140625" style="3"/>
    <col min="4865" max="4865" width="1.7109375" style="3" customWidth="1"/>
    <col min="4866" max="4868" width="3.7109375" style="3" customWidth="1"/>
    <col min="4869" max="4869" width="29.7109375" style="3" customWidth="1"/>
    <col min="4870" max="4870" width="14.7109375" style="3" customWidth="1"/>
    <col min="4871" max="4871" width="1.7109375" style="3" customWidth="1"/>
    <col min="4872" max="4873" width="14.7109375" style="3" customWidth="1"/>
    <col min="4874" max="4875" width="1.7109375" style="3" customWidth="1"/>
    <col min="4876" max="4876" width="15.85546875" style="3" customWidth="1"/>
    <col min="4877" max="4877" width="16.140625" style="3" customWidth="1"/>
    <col min="4878" max="4878" width="1.7109375" style="3" customWidth="1"/>
    <col min="4879" max="4879" width="10.28515625" style="3" customWidth="1"/>
    <col min="4880" max="5120" width="9.140625" style="3"/>
    <col min="5121" max="5121" width="1.7109375" style="3" customWidth="1"/>
    <col min="5122" max="5124" width="3.7109375" style="3" customWidth="1"/>
    <col min="5125" max="5125" width="29.7109375" style="3" customWidth="1"/>
    <col min="5126" max="5126" width="14.7109375" style="3" customWidth="1"/>
    <col min="5127" max="5127" width="1.7109375" style="3" customWidth="1"/>
    <col min="5128" max="5129" width="14.7109375" style="3" customWidth="1"/>
    <col min="5130" max="5131" width="1.7109375" style="3" customWidth="1"/>
    <col min="5132" max="5132" width="15.85546875" style="3" customWidth="1"/>
    <col min="5133" max="5133" width="16.140625" style="3" customWidth="1"/>
    <col min="5134" max="5134" width="1.7109375" style="3" customWidth="1"/>
    <col min="5135" max="5135" width="10.28515625" style="3" customWidth="1"/>
    <col min="5136" max="5376" width="9.140625" style="3"/>
    <col min="5377" max="5377" width="1.7109375" style="3" customWidth="1"/>
    <col min="5378" max="5380" width="3.7109375" style="3" customWidth="1"/>
    <col min="5381" max="5381" width="29.7109375" style="3" customWidth="1"/>
    <col min="5382" max="5382" width="14.7109375" style="3" customWidth="1"/>
    <col min="5383" max="5383" width="1.7109375" style="3" customWidth="1"/>
    <col min="5384" max="5385" width="14.7109375" style="3" customWidth="1"/>
    <col min="5386" max="5387" width="1.7109375" style="3" customWidth="1"/>
    <col min="5388" max="5388" width="15.85546875" style="3" customWidth="1"/>
    <col min="5389" max="5389" width="16.140625" style="3" customWidth="1"/>
    <col min="5390" max="5390" width="1.7109375" style="3" customWidth="1"/>
    <col min="5391" max="5391" width="10.28515625" style="3" customWidth="1"/>
    <col min="5392" max="5632" width="9.140625" style="3"/>
    <col min="5633" max="5633" width="1.7109375" style="3" customWidth="1"/>
    <col min="5634" max="5636" width="3.7109375" style="3" customWidth="1"/>
    <col min="5637" max="5637" width="29.7109375" style="3" customWidth="1"/>
    <col min="5638" max="5638" width="14.7109375" style="3" customWidth="1"/>
    <col min="5639" max="5639" width="1.7109375" style="3" customWidth="1"/>
    <col min="5640" max="5641" width="14.7109375" style="3" customWidth="1"/>
    <col min="5642" max="5643" width="1.7109375" style="3" customWidth="1"/>
    <col min="5644" max="5644" width="15.85546875" style="3" customWidth="1"/>
    <col min="5645" max="5645" width="16.140625" style="3" customWidth="1"/>
    <col min="5646" max="5646" width="1.7109375" style="3" customWidth="1"/>
    <col min="5647" max="5647" width="10.28515625" style="3" customWidth="1"/>
    <col min="5648" max="5888" width="9.140625" style="3"/>
    <col min="5889" max="5889" width="1.7109375" style="3" customWidth="1"/>
    <col min="5890" max="5892" width="3.7109375" style="3" customWidth="1"/>
    <col min="5893" max="5893" width="29.7109375" style="3" customWidth="1"/>
    <col min="5894" max="5894" width="14.7109375" style="3" customWidth="1"/>
    <col min="5895" max="5895" width="1.7109375" style="3" customWidth="1"/>
    <col min="5896" max="5897" width="14.7109375" style="3" customWidth="1"/>
    <col min="5898" max="5899" width="1.7109375" style="3" customWidth="1"/>
    <col min="5900" max="5900" width="15.85546875" style="3" customWidth="1"/>
    <col min="5901" max="5901" width="16.140625" style="3" customWidth="1"/>
    <col min="5902" max="5902" width="1.7109375" style="3" customWidth="1"/>
    <col min="5903" max="5903" width="10.28515625" style="3" customWidth="1"/>
    <col min="5904" max="6144" width="9.140625" style="3"/>
    <col min="6145" max="6145" width="1.7109375" style="3" customWidth="1"/>
    <col min="6146" max="6148" width="3.7109375" style="3" customWidth="1"/>
    <col min="6149" max="6149" width="29.7109375" style="3" customWidth="1"/>
    <col min="6150" max="6150" width="14.7109375" style="3" customWidth="1"/>
    <col min="6151" max="6151" width="1.7109375" style="3" customWidth="1"/>
    <col min="6152" max="6153" width="14.7109375" style="3" customWidth="1"/>
    <col min="6154" max="6155" width="1.7109375" style="3" customWidth="1"/>
    <col min="6156" max="6156" width="15.85546875" style="3" customWidth="1"/>
    <col min="6157" max="6157" width="16.140625" style="3" customWidth="1"/>
    <col min="6158" max="6158" width="1.7109375" style="3" customWidth="1"/>
    <col min="6159" max="6159" width="10.28515625" style="3" customWidth="1"/>
    <col min="6160" max="6400" width="9.140625" style="3"/>
    <col min="6401" max="6401" width="1.7109375" style="3" customWidth="1"/>
    <col min="6402" max="6404" width="3.7109375" style="3" customWidth="1"/>
    <col min="6405" max="6405" width="29.7109375" style="3" customWidth="1"/>
    <col min="6406" max="6406" width="14.7109375" style="3" customWidth="1"/>
    <col min="6407" max="6407" width="1.7109375" style="3" customWidth="1"/>
    <col min="6408" max="6409" width="14.7109375" style="3" customWidth="1"/>
    <col min="6410" max="6411" width="1.7109375" style="3" customWidth="1"/>
    <col min="6412" max="6412" width="15.85546875" style="3" customWidth="1"/>
    <col min="6413" max="6413" width="16.140625" style="3" customWidth="1"/>
    <col min="6414" max="6414" width="1.7109375" style="3" customWidth="1"/>
    <col min="6415" max="6415" width="10.28515625" style="3" customWidth="1"/>
    <col min="6416" max="6656" width="9.140625" style="3"/>
    <col min="6657" max="6657" width="1.7109375" style="3" customWidth="1"/>
    <col min="6658" max="6660" width="3.7109375" style="3" customWidth="1"/>
    <col min="6661" max="6661" width="29.7109375" style="3" customWidth="1"/>
    <col min="6662" max="6662" width="14.7109375" style="3" customWidth="1"/>
    <col min="6663" max="6663" width="1.7109375" style="3" customWidth="1"/>
    <col min="6664" max="6665" width="14.7109375" style="3" customWidth="1"/>
    <col min="6666" max="6667" width="1.7109375" style="3" customWidth="1"/>
    <col min="6668" max="6668" width="15.85546875" style="3" customWidth="1"/>
    <col min="6669" max="6669" width="16.140625" style="3" customWidth="1"/>
    <col min="6670" max="6670" width="1.7109375" style="3" customWidth="1"/>
    <col min="6671" max="6671" width="10.28515625" style="3" customWidth="1"/>
    <col min="6672" max="6912" width="9.140625" style="3"/>
    <col min="6913" max="6913" width="1.7109375" style="3" customWidth="1"/>
    <col min="6914" max="6916" width="3.7109375" style="3" customWidth="1"/>
    <col min="6917" max="6917" width="29.7109375" style="3" customWidth="1"/>
    <col min="6918" max="6918" width="14.7109375" style="3" customWidth="1"/>
    <col min="6919" max="6919" width="1.7109375" style="3" customWidth="1"/>
    <col min="6920" max="6921" width="14.7109375" style="3" customWidth="1"/>
    <col min="6922" max="6923" width="1.7109375" style="3" customWidth="1"/>
    <col min="6924" max="6924" width="15.85546875" style="3" customWidth="1"/>
    <col min="6925" max="6925" width="16.140625" style="3" customWidth="1"/>
    <col min="6926" max="6926" width="1.7109375" style="3" customWidth="1"/>
    <col min="6927" max="6927" width="10.28515625" style="3" customWidth="1"/>
    <col min="6928" max="7168" width="9.140625" style="3"/>
    <col min="7169" max="7169" width="1.7109375" style="3" customWidth="1"/>
    <col min="7170" max="7172" width="3.7109375" style="3" customWidth="1"/>
    <col min="7173" max="7173" width="29.7109375" style="3" customWidth="1"/>
    <col min="7174" max="7174" width="14.7109375" style="3" customWidth="1"/>
    <col min="7175" max="7175" width="1.7109375" style="3" customWidth="1"/>
    <col min="7176" max="7177" width="14.7109375" style="3" customWidth="1"/>
    <col min="7178" max="7179" width="1.7109375" style="3" customWidth="1"/>
    <col min="7180" max="7180" width="15.85546875" style="3" customWidth="1"/>
    <col min="7181" max="7181" width="16.140625" style="3" customWidth="1"/>
    <col min="7182" max="7182" width="1.7109375" style="3" customWidth="1"/>
    <col min="7183" max="7183" width="10.28515625" style="3" customWidth="1"/>
    <col min="7184" max="7424" width="9.140625" style="3"/>
    <col min="7425" max="7425" width="1.7109375" style="3" customWidth="1"/>
    <col min="7426" max="7428" width="3.7109375" style="3" customWidth="1"/>
    <col min="7429" max="7429" width="29.7109375" style="3" customWidth="1"/>
    <col min="7430" max="7430" width="14.7109375" style="3" customWidth="1"/>
    <col min="7431" max="7431" width="1.7109375" style="3" customWidth="1"/>
    <col min="7432" max="7433" width="14.7109375" style="3" customWidth="1"/>
    <col min="7434" max="7435" width="1.7109375" style="3" customWidth="1"/>
    <col min="7436" max="7436" width="15.85546875" style="3" customWidth="1"/>
    <col min="7437" max="7437" width="16.140625" style="3" customWidth="1"/>
    <col min="7438" max="7438" width="1.7109375" style="3" customWidth="1"/>
    <col min="7439" max="7439" width="10.28515625" style="3" customWidth="1"/>
    <col min="7440" max="7680" width="9.140625" style="3"/>
    <col min="7681" max="7681" width="1.7109375" style="3" customWidth="1"/>
    <col min="7682" max="7684" width="3.7109375" style="3" customWidth="1"/>
    <col min="7685" max="7685" width="29.7109375" style="3" customWidth="1"/>
    <col min="7686" max="7686" width="14.7109375" style="3" customWidth="1"/>
    <col min="7687" max="7687" width="1.7109375" style="3" customWidth="1"/>
    <col min="7688" max="7689" width="14.7109375" style="3" customWidth="1"/>
    <col min="7690" max="7691" width="1.7109375" style="3" customWidth="1"/>
    <col min="7692" max="7692" width="15.85546875" style="3" customWidth="1"/>
    <col min="7693" max="7693" width="16.140625" style="3" customWidth="1"/>
    <col min="7694" max="7694" width="1.7109375" style="3" customWidth="1"/>
    <col min="7695" max="7695" width="10.28515625" style="3" customWidth="1"/>
    <col min="7696" max="7936" width="9.140625" style="3"/>
    <col min="7937" max="7937" width="1.7109375" style="3" customWidth="1"/>
    <col min="7938" max="7940" width="3.7109375" style="3" customWidth="1"/>
    <col min="7941" max="7941" width="29.7109375" style="3" customWidth="1"/>
    <col min="7942" max="7942" width="14.7109375" style="3" customWidth="1"/>
    <col min="7943" max="7943" width="1.7109375" style="3" customWidth="1"/>
    <col min="7944" max="7945" width="14.7109375" style="3" customWidth="1"/>
    <col min="7946" max="7947" width="1.7109375" style="3" customWidth="1"/>
    <col min="7948" max="7948" width="15.85546875" style="3" customWidth="1"/>
    <col min="7949" max="7949" width="16.140625" style="3" customWidth="1"/>
    <col min="7950" max="7950" width="1.7109375" style="3" customWidth="1"/>
    <col min="7951" max="7951" width="10.28515625" style="3" customWidth="1"/>
    <col min="7952" max="8192" width="9.140625" style="3"/>
    <col min="8193" max="8193" width="1.7109375" style="3" customWidth="1"/>
    <col min="8194" max="8196" width="3.7109375" style="3" customWidth="1"/>
    <col min="8197" max="8197" width="29.7109375" style="3" customWidth="1"/>
    <col min="8198" max="8198" width="14.7109375" style="3" customWidth="1"/>
    <col min="8199" max="8199" width="1.7109375" style="3" customWidth="1"/>
    <col min="8200" max="8201" width="14.7109375" style="3" customWidth="1"/>
    <col min="8202" max="8203" width="1.7109375" style="3" customWidth="1"/>
    <col min="8204" max="8204" width="15.85546875" style="3" customWidth="1"/>
    <col min="8205" max="8205" width="16.140625" style="3" customWidth="1"/>
    <col min="8206" max="8206" width="1.7109375" style="3" customWidth="1"/>
    <col min="8207" max="8207" width="10.28515625" style="3" customWidth="1"/>
    <col min="8208" max="8448" width="9.140625" style="3"/>
    <col min="8449" max="8449" width="1.7109375" style="3" customWidth="1"/>
    <col min="8450" max="8452" width="3.7109375" style="3" customWidth="1"/>
    <col min="8453" max="8453" width="29.7109375" style="3" customWidth="1"/>
    <col min="8454" max="8454" width="14.7109375" style="3" customWidth="1"/>
    <col min="8455" max="8455" width="1.7109375" style="3" customWidth="1"/>
    <col min="8456" max="8457" width="14.7109375" style="3" customWidth="1"/>
    <col min="8458" max="8459" width="1.7109375" style="3" customWidth="1"/>
    <col min="8460" max="8460" width="15.85546875" style="3" customWidth="1"/>
    <col min="8461" max="8461" width="16.140625" style="3" customWidth="1"/>
    <col min="8462" max="8462" width="1.7109375" style="3" customWidth="1"/>
    <col min="8463" max="8463" width="10.28515625" style="3" customWidth="1"/>
    <col min="8464" max="8704" width="9.140625" style="3"/>
    <col min="8705" max="8705" width="1.7109375" style="3" customWidth="1"/>
    <col min="8706" max="8708" width="3.7109375" style="3" customWidth="1"/>
    <col min="8709" max="8709" width="29.7109375" style="3" customWidth="1"/>
    <col min="8710" max="8710" width="14.7109375" style="3" customWidth="1"/>
    <col min="8711" max="8711" width="1.7109375" style="3" customWidth="1"/>
    <col min="8712" max="8713" width="14.7109375" style="3" customWidth="1"/>
    <col min="8714" max="8715" width="1.7109375" style="3" customWidth="1"/>
    <col min="8716" max="8716" width="15.85546875" style="3" customWidth="1"/>
    <col min="8717" max="8717" width="16.140625" style="3" customWidth="1"/>
    <col min="8718" max="8718" width="1.7109375" style="3" customWidth="1"/>
    <col min="8719" max="8719" width="10.28515625" style="3" customWidth="1"/>
    <col min="8720" max="8960" width="9.140625" style="3"/>
    <col min="8961" max="8961" width="1.7109375" style="3" customWidth="1"/>
    <col min="8962" max="8964" width="3.7109375" style="3" customWidth="1"/>
    <col min="8965" max="8965" width="29.7109375" style="3" customWidth="1"/>
    <col min="8966" max="8966" width="14.7109375" style="3" customWidth="1"/>
    <col min="8967" max="8967" width="1.7109375" style="3" customWidth="1"/>
    <col min="8968" max="8969" width="14.7109375" style="3" customWidth="1"/>
    <col min="8970" max="8971" width="1.7109375" style="3" customWidth="1"/>
    <col min="8972" max="8972" width="15.85546875" style="3" customWidth="1"/>
    <col min="8973" max="8973" width="16.140625" style="3" customWidth="1"/>
    <col min="8974" max="8974" width="1.7109375" style="3" customWidth="1"/>
    <col min="8975" max="8975" width="10.28515625" style="3" customWidth="1"/>
    <col min="8976" max="9216" width="9.140625" style="3"/>
    <col min="9217" max="9217" width="1.7109375" style="3" customWidth="1"/>
    <col min="9218" max="9220" width="3.7109375" style="3" customWidth="1"/>
    <col min="9221" max="9221" width="29.7109375" style="3" customWidth="1"/>
    <col min="9222" max="9222" width="14.7109375" style="3" customWidth="1"/>
    <col min="9223" max="9223" width="1.7109375" style="3" customWidth="1"/>
    <col min="9224" max="9225" width="14.7109375" style="3" customWidth="1"/>
    <col min="9226" max="9227" width="1.7109375" style="3" customWidth="1"/>
    <col min="9228" max="9228" width="15.85546875" style="3" customWidth="1"/>
    <col min="9229" max="9229" width="16.140625" style="3" customWidth="1"/>
    <col min="9230" max="9230" width="1.7109375" style="3" customWidth="1"/>
    <col min="9231" max="9231" width="10.28515625" style="3" customWidth="1"/>
    <col min="9232" max="9472" width="9.140625" style="3"/>
    <col min="9473" max="9473" width="1.7109375" style="3" customWidth="1"/>
    <col min="9474" max="9476" width="3.7109375" style="3" customWidth="1"/>
    <col min="9477" max="9477" width="29.7109375" style="3" customWidth="1"/>
    <col min="9478" max="9478" width="14.7109375" style="3" customWidth="1"/>
    <col min="9479" max="9479" width="1.7109375" style="3" customWidth="1"/>
    <col min="9480" max="9481" width="14.7109375" style="3" customWidth="1"/>
    <col min="9482" max="9483" width="1.7109375" style="3" customWidth="1"/>
    <col min="9484" max="9484" width="15.85546875" style="3" customWidth="1"/>
    <col min="9485" max="9485" width="16.140625" style="3" customWidth="1"/>
    <col min="9486" max="9486" width="1.7109375" style="3" customWidth="1"/>
    <col min="9487" max="9487" width="10.28515625" style="3" customWidth="1"/>
    <col min="9488" max="9728" width="9.140625" style="3"/>
    <col min="9729" max="9729" width="1.7109375" style="3" customWidth="1"/>
    <col min="9730" max="9732" width="3.7109375" style="3" customWidth="1"/>
    <col min="9733" max="9733" width="29.7109375" style="3" customWidth="1"/>
    <col min="9734" max="9734" width="14.7109375" style="3" customWidth="1"/>
    <col min="9735" max="9735" width="1.7109375" style="3" customWidth="1"/>
    <col min="9736" max="9737" width="14.7109375" style="3" customWidth="1"/>
    <col min="9738" max="9739" width="1.7109375" style="3" customWidth="1"/>
    <col min="9740" max="9740" width="15.85546875" style="3" customWidth="1"/>
    <col min="9741" max="9741" width="16.140625" style="3" customWidth="1"/>
    <col min="9742" max="9742" width="1.7109375" style="3" customWidth="1"/>
    <col min="9743" max="9743" width="10.28515625" style="3" customWidth="1"/>
    <col min="9744" max="9984" width="9.140625" style="3"/>
    <col min="9985" max="9985" width="1.7109375" style="3" customWidth="1"/>
    <col min="9986" max="9988" width="3.7109375" style="3" customWidth="1"/>
    <col min="9989" max="9989" width="29.7109375" style="3" customWidth="1"/>
    <col min="9990" max="9990" width="14.7109375" style="3" customWidth="1"/>
    <col min="9991" max="9991" width="1.7109375" style="3" customWidth="1"/>
    <col min="9992" max="9993" width="14.7109375" style="3" customWidth="1"/>
    <col min="9994" max="9995" width="1.7109375" style="3" customWidth="1"/>
    <col min="9996" max="9996" width="15.85546875" style="3" customWidth="1"/>
    <col min="9997" max="9997" width="16.140625" style="3" customWidth="1"/>
    <col min="9998" max="9998" width="1.7109375" style="3" customWidth="1"/>
    <col min="9999" max="9999" width="10.28515625" style="3" customWidth="1"/>
    <col min="10000" max="10240" width="9.140625" style="3"/>
    <col min="10241" max="10241" width="1.7109375" style="3" customWidth="1"/>
    <col min="10242" max="10244" width="3.7109375" style="3" customWidth="1"/>
    <col min="10245" max="10245" width="29.7109375" style="3" customWidth="1"/>
    <col min="10246" max="10246" width="14.7109375" style="3" customWidth="1"/>
    <col min="10247" max="10247" width="1.7109375" style="3" customWidth="1"/>
    <col min="10248" max="10249" width="14.7109375" style="3" customWidth="1"/>
    <col min="10250" max="10251" width="1.7109375" style="3" customWidth="1"/>
    <col min="10252" max="10252" width="15.85546875" style="3" customWidth="1"/>
    <col min="10253" max="10253" width="16.140625" style="3" customWidth="1"/>
    <col min="10254" max="10254" width="1.7109375" style="3" customWidth="1"/>
    <col min="10255" max="10255" width="10.28515625" style="3" customWidth="1"/>
    <col min="10256" max="10496" width="9.140625" style="3"/>
    <col min="10497" max="10497" width="1.7109375" style="3" customWidth="1"/>
    <col min="10498" max="10500" width="3.7109375" style="3" customWidth="1"/>
    <col min="10501" max="10501" width="29.7109375" style="3" customWidth="1"/>
    <col min="10502" max="10502" width="14.7109375" style="3" customWidth="1"/>
    <col min="10503" max="10503" width="1.7109375" style="3" customWidth="1"/>
    <col min="10504" max="10505" width="14.7109375" style="3" customWidth="1"/>
    <col min="10506" max="10507" width="1.7109375" style="3" customWidth="1"/>
    <col min="10508" max="10508" width="15.85546875" style="3" customWidth="1"/>
    <col min="10509" max="10509" width="16.140625" style="3" customWidth="1"/>
    <col min="10510" max="10510" width="1.7109375" style="3" customWidth="1"/>
    <col min="10511" max="10511" width="10.28515625" style="3" customWidth="1"/>
    <col min="10512" max="10752" width="9.140625" style="3"/>
    <col min="10753" max="10753" width="1.7109375" style="3" customWidth="1"/>
    <col min="10754" max="10756" width="3.7109375" style="3" customWidth="1"/>
    <col min="10757" max="10757" width="29.7109375" style="3" customWidth="1"/>
    <col min="10758" max="10758" width="14.7109375" style="3" customWidth="1"/>
    <col min="10759" max="10759" width="1.7109375" style="3" customWidth="1"/>
    <col min="10760" max="10761" width="14.7109375" style="3" customWidth="1"/>
    <col min="10762" max="10763" width="1.7109375" style="3" customWidth="1"/>
    <col min="10764" max="10764" width="15.85546875" style="3" customWidth="1"/>
    <col min="10765" max="10765" width="16.140625" style="3" customWidth="1"/>
    <col min="10766" max="10766" width="1.7109375" style="3" customWidth="1"/>
    <col min="10767" max="10767" width="10.28515625" style="3" customWidth="1"/>
    <col min="10768" max="11008" width="9.140625" style="3"/>
    <col min="11009" max="11009" width="1.7109375" style="3" customWidth="1"/>
    <col min="11010" max="11012" width="3.7109375" style="3" customWidth="1"/>
    <col min="11013" max="11013" width="29.7109375" style="3" customWidth="1"/>
    <col min="11014" max="11014" width="14.7109375" style="3" customWidth="1"/>
    <col min="11015" max="11015" width="1.7109375" style="3" customWidth="1"/>
    <col min="11016" max="11017" width="14.7109375" style="3" customWidth="1"/>
    <col min="11018" max="11019" width="1.7109375" style="3" customWidth="1"/>
    <col min="11020" max="11020" width="15.85546875" style="3" customWidth="1"/>
    <col min="11021" max="11021" width="16.140625" style="3" customWidth="1"/>
    <col min="11022" max="11022" width="1.7109375" style="3" customWidth="1"/>
    <col min="11023" max="11023" width="10.28515625" style="3" customWidth="1"/>
    <col min="11024" max="11264" width="9.140625" style="3"/>
    <col min="11265" max="11265" width="1.7109375" style="3" customWidth="1"/>
    <col min="11266" max="11268" width="3.7109375" style="3" customWidth="1"/>
    <col min="11269" max="11269" width="29.7109375" style="3" customWidth="1"/>
    <col min="11270" max="11270" width="14.7109375" style="3" customWidth="1"/>
    <col min="11271" max="11271" width="1.7109375" style="3" customWidth="1"/>
    <col min="11272" max="11273" width="14.7109375" style="3" customWidth="1"/>
    <col min="11274" max="11275" width="1.7109375" style="3" customWidth="1"/>
    <col min="11276" max="11276" width="15.85546875" style="3" customWidth="1"/>
    <col min="11277" max="11277" width="16.140625" style="3" customWidth="1"/>
    <col min="11278" max="11278" width="1.7109375" style="3" customWidth="1"/>
    <col min="11279" max="11279" width="10.28515625" style="3" customWidth="1"/>
    <col min="11280" max="11520" width="9.140625" style="3"/>
    <col min="11521" max="11521" width="1.7109375" style="3" customWidth="1"/>
    <col min="11522" max="11524" width="3.7109375" style="3" customWidth="1"/>
    <col min="11525" max="11525" width="29.7109375" style="3" customWidth="1"/>
    <col min="11526" max="11526" width="14.7109375" style="3" customWidth="1"/>
    <col min="11527" max="11527" width="1.7109375" style="3" customWidth="1"/>
    <col min="11528" max="11529" width="14.7109375" style="3" customWidth="1"/>
    <col min="11530" max="11531" width="1.7109375" style="3" customWidth="1"/>
    <col min="11532" max="11532" width="15.85546875" style="3" customWidth="1"/>
    <col min="11533" max="11533" width="16.140625" style="3" customWidth="1"/>
    <col min="11534" max="11534" width="1.7109375" style="3" customWidth="1"/>
    <col min="11535" max="11535" width="10.28515625" style="3" customWidth="1"/>
    <col min="11536" max="11776" width="9.140625" style="3"/>
    <col min="11777" max="11777" width="1.7109375" style="3" customWidth="1"/>
    <col min="11778" max="11780" width="3.7109375" style="3" customWidth="1"/>
    <col min="11781" max="11781" width="29.7109375" style="3" customWidth="1"/>
    <col min="11782" max="11782" width="14.7109375" style="3" customWidth="1"/>
    <col min="11783" max="11783" width="1.7109375" style="3" customWidth="1"/>
    <col min="11784" max="11785" width="14.7109375" style="3" customWidth="1"/>
    <col min="11786" max="11787" width="1.7109375" style="3" customWidth="1"/>
    <col min="11788" max="11788" width="15.85546875" style="3" customWidth="1"/>
    <col min="11789" max="11789" width="16.140625" style="3" customWidth="1"/>
    <col min="11790" max="11790" width="1.7109375" style="3" customWidth="1"/>
    <col min="11791" max="11791" width="10.28515625" style="3" customWidth="1"/>
    <col min="11792" max="12032" width="9.140625" style="3"/>
    <col min="12033" max="12033" width="1.7109375" style="3" customWidth="1"/>
    <col min="12034" max="12036" width="3.7109375" style="3" customWidth="1"/>
    <col min="12037" max="12037" width="29.7109375" style="3" customWidth="1"/>
    <col min="12038" max="12038" width="14.7109375" style="3" customWidth="1"/>
    <col min="12039" max="12039" width="1.7109375" style="3" customWidth="1"/>
    <col min="12040" max="12041" width="14.7109375" style="3" customWidth="1"/>
    <col min="12042" max="12043" width="1.7109375" style="3" customWidth="1"/>
    <col min="12044" max="12044" width="15.85546875" style="3" customWidth="1"/>
    <col min="12045" max="12045" width="16.140625" style="3" customWidth="1"/>
    <col min="12046" max="12046" width="1.7109375" style="3" customWidth="1"/>
    <col min="12047" max="12047" width="10.28515625" style="3" customWidth="1"/>
    <col min="12048" max="12288" width="9.140625" style="3"/>
    <col min="12289" max="12289" width="1.7109375" style="3" customWidth="1"/>
    <col min="12290" max="12292" width="3.7109375" style="3" customWidth="1"/>
    <col min="12293" max="12293" width="29.7109375" style="3" customWidth="1"/>
    <col min="12294" max="12294" width="14.7109375" style="3" customWidth="1"/>
    <col min="12295" max="12295" width="1.7109375" style="3" customWidth="1"/>
    <col min="12296" max="12297" width="14.7109375" style="3" customWidth="1"/>
    <col min="12298" max="12299" width="1.7109375" style="3" customWidth="1"/>
    <col min="12300" max="12300" width="15.85546875" style="3" customWidth="1"/>
    <col min="12301" max="12301" width="16.140625" style="3" customWidth="1"/>
    <col min="12302" max="12302" width="1.7109375" style="3" customWidth="1"/>
    <col min="12303" max="12303" width="10.28515625" style="3" customWidth="1"/>
    <col min="12304" max="12544" width="9.140625" style="3"/>
    <col min="12545" max="12545" width="1.7109375" style="3" customWidth="1"/>
    <col min="12546" max="12548" width="3.7109375" style="3" customWidth="1"/>
    <col min="12549" max="12549" width="29.7109375" style="3" customWidth="1"/>
    <col min="12550" max="12550" width="14.7109375" style="3" customWidth="1"/>
    <col min="12551" max="12551" width="1.7109375" style="3" customWidth="1"/>
    <col min="12552" max="12553" width="14.7109375" style="3" customWidth="1"/>
    <col min="12554" max="12555" width="1.7109375" style="3" customWidth="1"/>
    <col min="12556" max="12556" width="15.85546875" style="3" customWidth="1"/>
    <col min="12557" max="12557" width="16.140625" style="3" customWidth="1"/>
    <col min="12558" max="12558" width="1.7109375" style="3" customWidth="1"/>
    <col min="12559" max="12559" width="10.28515625" style="3" customWidth="1"/>
    <col min="12560" max="12800" width="9.140625" style="3"/>
    <col min="12801" max="12801" width="1.7109375" style="3" customWidth="1"/>
    <col min="12802" max="12804" width="3.7109375" style="3" customWidth="1"/>
    <col min="12805" max="12805" width="29.7109375" style="3" customWidth="1"/>
    <col min="12806" max="12806" width="14.7109375" style="3" customWidth="1"/>
    <col min="12807" max="12807" width="1.7109375" style="3" customWidth="1"/>
    <col min="12808" max="12809" width="14.7109375" style="3" customWidth="1"/>
    <col min="12810" max="12811" width="1.7109375" style="3" customWidth="1"/>
    <col min="12812" max="12812" width="15.85546875" style="3" customWidth="1"/>
    <col min="12813" max="12813" width="16.140625" style="3" customWidth="1"/>
    <col min="12814" max="12814" width="1.7109375" style="3" customWidth="1"/>
    <col min="12815" max="12815" width="10.28515625" style="3" customWidth="1"/>
    <col min="12816" max="13056" width="9.140625" style="3"/>
    <col min="13057" max="13057" width="1.7109375" style="3" customWidth="1"/>
    <col min="13058" max="13060" width="3.7109375" style="3" customWidth="1"/>
    <col min="13061" max="13061" width="29.7109375" style="3" customWidth="1"/>
    <col min="13062" max="13062" width="14.7109375" style="3" customWidth="1"/>
    <col min="13063" max="13063" width="1.7109375" style="3" customWidth="1"/>
    <col min="13064" max="13065" width="14.7109375" style="3" customWidth="1"/>
    <col min="13066" max="13067" width="1.7109375" style="3" customWidth="1"/>
    <col min="13068" max="13068" width="15.85546875" style="3" customWidth="1"/>
    <col min="13069" max="13069" width="16.140625" style="3" customWidth="1"/>
    <col min="13070" max="13070" width="1.7109375" style="3" customWidth="1"/>
    <col min="13071" max="13071" width="10.28515625" style="3" customWidth="1"/>
    <col min="13072" max="13312" width="9.140625" style="3"/>
    <col min="13313" max="13313" width="1.7109375" style="3" customWidth="1"/>
    <col min="13314" max="13316" width="3.7109375" style="3" customWidth="1"/>
    <col min="13317" max="13317" width="29.7109375" style="3" customWidth="1"/>
    <col min="13318" max="13318" width="14.7109375" style="3" customWidth="1"/>
    <col min="13319" max="13319" width="1.7109375" style="3" customWidth="1"/>
    <col min="13320" max="13321" width="14.7109375" style="3" customWidth="1"/>
    <col min="13322" max="13323" width="1.7109375" style="3" customWidth="1"/>
    <col min="13324" max="13324" width="15.85546875" style="3" customWidth="1"/>
    <col min="13325" max="13325" width="16.140625" style="3" customWidth="1"/>
    <col min="13326" max="13326" width="1.7109375" style="3" customWidth="1"/>
    <col min="13327" max="13327" width="10.28515625" style="3" customWidth="1"/>
    <col min="13328" max="13568" width="9.140625" style="3"/>
    <col min="13569" max="13569" width="1.7109375" style="3" customWidth="1"/>
    <col min="13570" max="13572" width="3.7109375" style="3" customWidth="1"/>
    <col min="13573" max="13573" width="29.7109375" style="3" customWidth="1"/>
    <col min="13574" max="13574" width="14.7109375" style="3" customWidth="1"/>
    <col min="13575" max="13575" width="1.7109375" style="3" customWidth="1"/>
    <col min="13576" max="13577" width="14.7109375" style="3" customWidth="1"/>
    <col min="13578" max="13579" width="1.7109375" style="3" customWidth="1"/>
    <col min="13580" max="13580" width="15.85546875" style="3" customWidth="1"/>
    <col min="13581" max="13581" width="16.140625" style="3" customWidth="1"/>
    <col min="13582" max="13582" width="1.7109375" style="3" customWidth="1"/>
    <col min="13583" max="13583" width="10.28515625" style="3" customWidth="1"/>
    <col min="13584" max="13824" width="9.140625" style="3"/>
    <col min="13825" max="13825" width="1.7109375" style="3" customWidth="1"/>
    <col min="13826" max="13828" width="3.7109375" style="3" customWidth="1"/>
    <col min="13829" max="13829" width="29.7109375" style="3" customWidth="1"/>
    <col min="13830" max="13830" width="14.7109375" style="3" customWidth="1"/>
    <col min="13831" max="13831" width="1.7109375" style="3" customWidth="1"/>
    <col min="13832" max="13833" width="14.7109375" style="3" customWidth="1"/>
    <col min="13834" max="13835" width="1.7109375" style="3" customWidth="1"/>
    <col min="13836" max="13836" width="15.85546875" style="3" customWidth="1"/>
    <col min="13837" max="13837" width="16.140625" style="3" customWidth="1"/>
    <col min="13838" max="13838" width="1.7109375" style="3" customWidth="1"/>
    <col min="13839" max="13839" width="10.28515625" style="3" customWidth="1"/>
    <col min="13840" max="14080" width="9.140625" style="3"/>
    <col min="14081" max="14081" width="1.7109375" style="3" customWidth="1"/>
    <col min="14082" max="14084" width="3.7109375" style="3" customWidth="1"/>
    <col min="14085" max="14085" width="29.7109375" style="3" customWidth="1"/>
    <col min="14086" max="14086" width="14.7109375" style="3" customWidth="1"/>
    <col min="14087" max="14087" width="1.7109375" style="3" customWidth="1"/>
    <col min="14088" max="14089" width="14.7109375" style="3" customWidth="1"/>
    <col min="14090" max="14091" width="1.7109375" style="3" customWidth="1"/>
    <col min="14092" max="14092" width="15.85546875" style="3" customWidth="1"/>
    <col min="14093" max="14093" width="16.140625" style="3" customWidth="1"/>
    <col min="14094" max="14094" width="1.7109375" style="3" customWidth="1"/>
    <col min="14095" max="14095" width="10.28515625" style="3" customWidth="1"/>
    <col min="14096" max="14336" width="9.140625" style="3"/>
    <col min="14337" max="14337" width="1.7109375" style="3" customWidth="1"/>
    <col min="14338" max="14340" width="3.7109375" style="3" customWidth="1"/>
    <col min="14341" max="14341" width="29.7109375" style="3" customWidth="1"/>
    <col min="14342" max="14342" width="14.7109375" style="3" customWidth="1"/>
    <col min="14343" max="14343" width="1.7109375" style="3" customWidth="1"/>
    <col min="14344" max="14345" width="14.7109375" style="3" customWidth="1"/>
    <col min="14346" max="14347" width="1.7109375" style="3" customWidth="1"/>
    <col min="14348" max="14348" width="15.85546875" style="3" customWidth="1"/>
    <col min="14349" max="14349" width="16.140625" style="3" customWidth="1"/>
    <col min="14350" max="14350" width="1.7109375" style="3" customWidth="1"/>
    <col min="14351" max="14351" width="10.28515625" style="3" customWidth="1"/>
    <col min="14352" max="14592" width="9.140625" style="3"/>
    <col min="14593" max="14593" width="1.7109375" style="3" customWidth="1"/>
    <col min="14594" max="14596" width="3.7109375" style="3" customWidth="1"/>
    <col min="14597" max="14597" width="29.7109375" style="3" customWidth="1"/>
    <col min="14598" max="14598" width="14.7109375" style="3" customWidth="1"/>
    <col min="14599" max="14599" width="1.7109375" style="3" customWidth="1"/>
    <col min="14600" max="14601" width="14.7109375" style="3" customWidth="1"/>
    <col min="14602" max="14603" width="1.7109375" style="3" customWidth="1"/>
    <col min="14604" max="14604" width="15.85546875" style="3" customWidth="1"/>
    <col min="14605" max="14605" width="16.140625" style="3" customWidth="1"/>
    <col min="14606" max="14606" width="1.7109375" style="3" customWidth="1"/>
    <col min="14607" max="14607" width="10.28515625" style="3" customWidth="1"/>
    <col min="14608" max="14848" width="9.140625" style="3"/>
    <col min="14849" max="14849" width="1.7109375" style="3" customWidth="1"/>
    <col min="14850" max="14852" width="3.7109375" style="3" customWidth="1"/>
    <col min="14853" max="14853" width="29.7109375" style="3" customWidth="1"/>
    <col min="14854" max="14854" width="14.7109375" style="3" customWidth="1"/>
    <col min="14855" max="14855" width="1.7109375" style="3" customWidth="1"/>
    <col min="14856" max="14857" width="14.7109375" style="3" customWidth="1"/>
    <col min="14858" max="14859" width="1.7109375" style="3" customWidth="1"/>
    <col min="14860" max="14860" width="15.85546875" style="3" customWidth="1"/>
    <col min="14861" max="14861" width="16.140625" style="3" customWidth="1"/>
    <col min="14862" max="14862" width="1.7109375" style="3" customWidth="1"/>
    <col min="14863" max="14863" width="10.28515625" style="3" customWidth="1"/>
    <col min="14864" max="15104" width="9.140625" style="3"/>
    <col min="15105" max="15105" width="1.7109375" style="3" customWidth="1"/>
    <col min="15106" max="15108" width="3.7109375" style="3" customWidth="1"/>
    <col min="15109" max="15109" width="29.7109375" style="3" customWidth="1"/>
    <col min="15110" max="15110" width="14.7109375" style="3" customWidth="1"/>
    <col min="15111" max="15111" width="1.7109375" style="3" customWidth="1"/>
    <col min="15112" max="15113" width="14.7109375" style="3" customWidth="1"/>
    <col min="15114" max="15115" width="1.7109375" style="3" customWidth="1"/>
    <col min="15116" max="15116" width="15.85546875" style="3" customWidth="1"/>
    <col min="15117" max="15117" width="16.140625" style="3" customWidth="1"/>
    <col min="15118" max="15118" width="1.7109375" style="3" customWidth="1"/>
    <col min="15119" max="15119" width="10.28515625" style="3" customWidth="1"/>
    <col min="15120" max="15360" width="9.140625" style="3"/>
    <col min="15361" max="15361" width="1.7109375" style="3" customWidth="1"/>
    <col min="15362" max="15364" width="3.7109375" style="3" customWidth="1"/>
    <col min="15365" max="15365" width="29.7109375" style="3" customWidth="1"/>
    <col min="15366" max="15366" width="14.7109375" style="3" customWidth="1"/>
    <col min="15367" max="15367" width="1.7109375" style="3" customWidth="1"/>
    <col min="15368" max="15369" width="14.7109375" style="3" customWidth="1"/>
    <col min="15370" max="15371" width="1.7109375" style="3" customWidth="1"/>
    <col min="15372" max="15372" width="15.85546875" style="3" customWidth="1"/>
    <col min="15373" max="15373" width="16.140625" style="3" customWidth="1"/>
    <col min="15374" max="15374" width="1.7109375" style="3" customWidth="1"/>
    <col min="15375" max="15375" width="10.28515625" style="3" customWidth="1"/>
    <col min="15376" max="15616" width="9.140625" style="3"/>
    <col min="15617" max="15617" width="1.7109375" style="3" customWidth="1"/>
    <col min="15618" max="15620" width="3.7109375" style="3" customWidth="1"/>
    <col min="15621" max="15621" width="29.7109375" style="3" customWidth="1"/>
    <col min="15622" max="15622" width="14.7109375" style="3" customWidth="1"/>
    <col min="15623" max="15623" width="1.7109375" style="3" customWidth="1"/>
    <col min="15624" max="15625" width="14.7109375" style="3" customWidth="1"/>
    <col min="15626" max="15627" width="1.7109375" style="3" customWidth="1"/>
    <col min="15628" max="15628" width="15.85546875" style="3" customWidth="1"/>
    <col min="15629" max="15629" width="16.140625" style="3" customWidth="1"/>
    <col min="15630" max="15630" width="1.7109375" style="3" customWidth="1"/>
    <col min="15631" max="15631" width="10.28515625" style="3" customWidth="1"/>
    <col min="15632" max="15872" width="9.140625" style="3"/>
    <col min="15873" max="15873" width="1.7109375" style="3" customWidth="1"/>
    <col min="15874" max="15876" width="3.7109375" style="3" customWidth="1"/>
    <col min="15877" max="15877" width="29.7109375" style="3" customWidth="1"/>
    <col min="15878" max="15878" width="14.7109375" style="3" customWidth="1"/>
    <col min="15879" max="15879" width="1.7109375" style="3" customWidth="1"/>
    <col min="15880" max="15881" width="14.7109375" style="3" customWidth="1"/>
    <col min="15882" max="15883" width="1.7109375" style="3" customWidth="1"/>
    <col min="15884" max="15884" width="15.85546875" style="3" customWidth="1"/>
    <col min="15885" max="15885" width="16.140625" style="3" customWidth="1"/>
    <col min="15886" max="15886" width="1.7109375" style="3" customWidth="1"/>
    <col min="15887" max="15887" width="10.28515625" style="3" customWidth="1"/>
    <col min="15888" max="16128" width="9.140625" style="3"/>
    <col min="16129" max="16129" width="1.7109375" style="3" customWidth="1"/>
    <col min="16130" max="16132" width="3.7109375" style="3" customWidth="1"/>
    <col min="16133" max="16133" width="29.7109375" style="3" customWidth="1"/>
    <col min="16134" max="16134" width="14.7109375" style="3" customWidth="1"/>
    <col min="16135" max="16135" width="1.7109375" style="3" customWidth="1"/>
    <col min="16136" max="16137" width="14.7109375" style="3" customWidth="1"/>
    <col min="16138" max="16139" width="1.7109375" style="3" customWidth="1"/>
    <col min="16140" max="16140" width="15.85546875" style="3" customWidth="1"/>
    <col min="16141" max="16141" width="16.140625" style="3" customWidth="1"/>
    <col min="16142" max="16142" width="1.7109375" style="3" customWidth="1"/>
    <col min="16143" max="16143" width="10.28515625" style="3" customWidth="1"/>
    <col min="16144" max="16384" width="9.140625" style="3"/>
  </cols>
  <sheetData>
    <row r="1" spans="1:15" ht="15.75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75">
      <c r="A2" s="4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4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.75">
      <c r="A4" s="1" t="str">
        <f>+'[1]Period 13 WKSHT'!A4</f>
        <v>FOR THE PERIOD JULY 1, 2022 - FINAL Period 13, 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5.75" thickBot="1"/>
    <row r="7" spans="1:15" ht="15.75" thickBot="1">
      <c r="A7" s="49" t="str">
        <f>+[1]JUL!A7</f>
        <v>DEPARTMENT OF REVENUE SURTAX RECEIPTS COLLECTED</v>
      </c>
      <c r="B7" s="50"/>
      <c r="C7" s="50"/>
      <c r="D7" s="50"/>
      <c r="E7" s="51"/>
      <c r="F7" s="52"/>
      <c r="G7" s="20"/>
      <c r="H7"/>
      <c r="I7"/>
      <c r="J7"/>
      <c r="K7"/>
      <c r="L7"/>
      <c r="M7"/>
      <c r="N7"/>
      <c r="O7" s="12" t="s">
        <v>5</v>
      </c>
    </row>
    <row r="8" spans="1:15" ht="15.75" thickBot="1">
      <c r="A8" s="53"/>
      <c r="B8" s="54"/>
      <c r="C8" s="54"/>
      <c r="D8" s="54"/>
      <c r="E8" s="55"/>
      <c r="F8" s="56"/>
      <c r="G8" s="57" t="s">
        <v>3</v>
      </c>
      <c r="H8" s="58"/>
      <c r="I8" s="58"/>
      <c r="J8" s="59"/>
      <c r="K8" s="57" t="s">
        <v>4</v>
      </c>
      <c r="L8" s="58"/>
      <c r="M8" s="58"/>
      <c r="N8" s="59"/>
      <c r="O8" s="60"/>
    </row>
    <row r="9" spans="1:15">
      <c r="A9" s="61"/>
      <c r="B9" s="51"/>
      <c r="C9" s="51"/>
      <c r="D9" s="51"/>
      <c r="E9" s="51"/>
      <c r="F9" s="52"/>
      <c r="G9" s="62"/>
      <c r="H9" s="63"/>
      <c r="I9" s="63"/>
      <c r="J9" s="52"/>
      <c r="K9" s="62"/>
      <c r="L9" s="63"/>
      <c r="M9" s="63"/>
      <c r="N9" s="52"/>
    </row>
    <row r="10" spans="1:15">
      <c r="A10" s="64"/>
      <c r="B10" s="65" t="str">
        <f>+[1]JUL!B10</f>
        <v>GROSS RECEIPTS:</v>
      </c>
      <c r="C10" s="65"/>
      <c r="D10" s="66"/>
      <c r="E10" s="67"/>
      <c r="F10" s="68"/>
      <c r="G10" s="69"/>
      <c r="H10" s="20"/>
      <c r="I10" s="70"/>
      <c r="J10" s="71"/>
      <c r="K10" s="69"/>
      <c r="L10" s="20"/>
      <c r="M10" s="70"/>
      <c r="N10" s="71"/>
    </row>
    <row r="11" spans="1:15">
      <c r="A11" s="64"/>
      <c r="B11" s="65"/>
      <c r="C11" s="65" t="str">
        <f>+[1]JUL!C11</f>
        <v>VOLUNTEER FIRE DEPARTMENT AID</v>
      </c>
      <c r="D11" s="66"/>
      <c r="E11" s="67"/>
      <c r="F11" s="68"/>
      <c r="G11" s="69"/>
      <c r="H11" s="70">
        <f>+'[1]Period 13 WKSHT'!H11</f>
        <v>0</v>
      </c>
      <c r="I11" s="70"/>
      <c r="J11" s="71"/>
      <c r="K11" s="69"/>
      <c r="L11" s="70">
        <f>+'[1]Period 13 WKSHT'!K11</f>
        <v>23872842.499999996</v>
      </c>
      <c r="M11" s="70"/>
      <c r="N11" s="71"/>
    </row>
    <row r="12" spans="1:15">
      <c r="A12" s="64"/>
      <c r="B12" s="65"/>
      <c r="C12" s="65" t="str">
        <f>+[1]JUL!C12</f>
        <v>LAW ENFORCEMENT AND FIREFIGHTERS FUND</v>
      </c>
      <c r="D12" s="66"/>
      <c r="E12" s="67"/>
      <c r="F12" s="68"/>
      <c r="G12" s="69"/>
      <c r="H12" s="18">
        <f>+'[1]Period 13 WKSHT'!H14</f>
        <v>0</v>
      </c>
      <c r="I12" s="70">
        <f>SUM(H11:H12)</f>
        <v>0</v>
      </c>
      <c r="J12" s="71"/>
      <c r="K12" s="69"/>
      <c r="L12" s="18">
        <f>+'[1]Period 13 WKSHT'!K14</f>
        <v>130928698.05000001</v>
      </c>
      <c r="M12" s="70">
        <f>SUM(L11:L12)</f>
        <v>154801540.55000001</v>
      </c>
      <c r="N12" s="71"/>
    </row>
    <row r="13" spans="1:15">
      <c r="A13" s="64"/>
      <c r="B13" s="65" t="str">
        <f>+[1]JUL!B13</f>
        <v>REVENUE REFUNDS</v>
      </c>
      <c r="C13" s="67"/>
      <c r="D13" s="65"/>
      <c r="E13" s="67"/>
      <c r="F13" s="68"/>
      <c r="G13" s="69"/>
      <c r="H13" s="20"/>
      <c r="I13" s="20">
        <f>+'[1]Period 13 WKSHT'!H21</f>
        <v>0</v>
      </c>
      <c r="J13" s="68"/>
      <c r="K13" s="69"/>
      <c r="L13" s="20"/>
      <c r="M13" s="20">
        <f>+'[1]Period 13 WKSHT'!K21</f>
        <v>-705270.15</v>
      </c>
      <c r="N13" s="68"/>
    </row>
    <row r="14" spans="1:15">
      <c r="A14" s="72"/>
      <c r="B14" s="65" t="str">
        <f>+[1]JUL!B14</f>
        <v>UNHONORED CHECKS</v>
      </c>
      <c r="C14" s="67"/>
      <c r="D14" s="66"/>
      <c r="E14" s="67"/>
      <c r="F14" s="68"/>
      <c r="G14" s="69"/>
      <c r="H14" s="20"/>
      <c r="I14" s="20">
        <f>+'[1]Period 13 WKSHT'!H25</f>
        <v>0</v>
      </c>
      <c r="J14" s="68"/>
      <c r="K14" s="69"/>
      <c r="L14" s="20"/>
      <c r="M14" s="20">
        <f>+'[1]Period 13 WKSHT'!K25</f>
        <v>0</v>
      </c>
      <c r="N14" s="68"/>
    </row>
    <row r="15" spans="1:15">
      <c r="A15" s="72"/>
      <c r="B15" s="65" t="str">
        <f>+[1]JUL!B15</f>
        <v>RECEIPT ADJUSTMENTS</v>
      </c>
      <c r="C15" s="67"/>
      <c r="D15" s="66"/>
      <c r="E15" s="67"/>
      <c r="F15" s="68"/>
      <c r="G15" s="69"/>
      <c r="H15" s="20"/>
      <c r="I15" s="45">
        <f>+'[1]Period 13 WKSHT'!H29</f>
        <v>0</v>
      </c>
      <c r="J15" s="73"/>
      <c r="K15" s="69"/>
      <c r="L15" s="20"/>
      <c r="M15" s="45">
        <f>+'[1]Period 13 WKSHT'!K29</f>
        <v>-648136.77000000014</v>
      </c>
      <c r="N15" s="73"/>
    </row>
    <row r="16" spans="1:15" ht="15.75" thickBot="1">
      <c r="A16" s="74"/>
      <c r="B16" s="67"/>
      <c r="C16" s="65" t="str">
        <f>+[1]JUL!C16</f>
        <v>NET RECEIPTS TO BE DISTRIBUTED</v>
      </c>
      <c r="D16" s="67"/>
      <c r="E16" s="67"/>
      <c r="F16" s="68"/>
      <c r="G16" s="69"/>
      <c r="H16" s="20"/>
      <c r="I16" s="75">
        <f>SUM(I10:I15)</f>
        <v>0</v>
      </c>
      <c r="J16" s="71"/>
      <c r="K16" s="69"/>
      <c r="L16" s="20"/>
      <c r="M16" s="75">
        <f>SUM(M10:M15)</f>
        <v>153448133.63</v>
      </c>
      <c r="N16" s="71"/>
      <c r="O16" s="3">
        <f>+I16-'[1]Period 13 WKSHT'!H30</f>
        <v>0</v>
      </c>
    </row>
    <row r="17" spans="1:15" ht="15.75" thickBot="1">
      <c r="A17" s="76"/>
      <c r="B17" s="55"/>
      <c r="C17" s="55"/>
      <c r="D17" s="55"/>
      <c r="E17" s="55"/>
      <c r="F17" s="56"/>
      <c r="G17" s="77"/>
      <c r="H17" s="78"/>
      <c r="I17" s="78"/>
      <c r="J17" s="56"/>
      <c r="K17" s="77"/>
      <c r="L17" s="78"/>
      <c r="M17" s="78"/>
      <c r="N17" s="56"/>
      <c r="O17" s="3">
        <f>+M16-'[1]Period 13 WKSHT'!K30</f>
        <v>0</v>
      </c>
    </row>
    <row r="18" spans="1:15" ht="15.75" thickBot="1">
      <c r="E18" s="14"/>
    </row>
    <row r="19" spans="1:15" ht="15.75" thickBot="1">
      <c r="A19" s="49" t="str">
        <f>+[1]JUL!A19</f>
        <v>LAW ENFORCEMENT FOUNDATION FUND</v>
      </c>
      <c r="B19" s="50"/>
      <c r="C19" s="50"/>
      <c r="D19" s="50"/>
      <c r="E19" s="51"/>
      <c r="F19" s="52"/>
      <c r="G19" s="20"/>
      <c r="H19"/>
      <c r="I19"/>
      <c r="J19"/>
      <c r="K19"/>
      <c r="L19"/>
      <c r="M19"/>
      <c r="N19"/>
    </row>
    <row r="20" spans="1:15" ht="15.75" thickBot="1">
      <c r="A20" s="53"/>
      <c r="B20" s="54"/>
      <c r="C20" s="54"/>
      <c r="D20" s="54"/>
      <c r="E20" s="55"/>
      <c r="F20" s="56"/>
      <c r="G20" s="57" t="s">
        <v>3</v>
      </c>
      <c r="H20" s="58"/>
      <c r="I20" s="58"/>
      <c r="J20" s="59"/>
      <c r="K20" s="57" t="s">
        <v>4</v>
      </c>
      <c r="L20" s="58"/>
      <c r="M20" s="58"/>
      <c r="N20" s="59"/>
    </row>
    <row r="21" spans="1:15">
      <c r="A21" s="49"/>
      <c r="B21" s="51"/>
      <c r="C21" s="51"/>
      <c r="D21" s="51"/>
      <c r="E21" s="51"/>
      <c r="F21" s="52"/>
      <c r="G21" s="62"/>
      <c r="H21" s="79"/>
      <c r="I21" s="79"/>
      <c r="J21" s="80"/>
      <c r="K21" s="62"/>
      <c r="L21" s="79"/>
      <c r="M21" s="79"/>
      <c r="N21" s="80"/>
    </row>
    <row r="22" spans="1:15">
      <c r="A22" s="72"/>
      <c r="B22" s="65" t="str">
        <f>+[1]JUL!B22</f>
        <v>BALANCE FORWARDED FROM FISCAL YEAR 2022</v>
      </c>
      <c r="C22" s="67"/>
      <c r="D22" s="66"/>
      <c r="E22" s="66"/>
      <c r="F22" s="68"/>
      <c r="G22" s="69"/>
      <c r="H22" s="20"/>
      <c r="I22" s="20"/>
      <c r="J22" s="68"/>
      <c r="K22" s="69"/>
      <c r="L22" s="20"/>
      <c r="M22" s="70">
        <f>+'[1]Period 13 WKSHT'!K46</f>
        <v>53646632.960000001</v>
      </c>
      <c r="N22" s="68"/>
    </row>
    <row r="23" spans="1:15">
      <c r="A23" s="81"/>
      <c r="B23" s="82"/>
      <c r="C23" s="66"/>
      <c r="D23" s="66"/>
      <c r="E23" s="66"/>
      <c r="F23" s="68"/>
      <c r="G23" s="69"/>
      <c r="H23" s="20"/>
      <c r="I23" s="20"/>
      <c r="J23" s="68"/>
      <c r="K23" s="69"/>
      <c r="L23" s="20"/>
      <c r="M23" s="20"/>
      <c r="N23" s="68"/>
    </row>
    <row r="24" spans="1:15">
      <c r="A24" s="64"/>
      <c r="B24" s="65" t="str">
        <f>+'[1]Period 13 WKSHT'!B48</f>
        <v>CASH BALANCE JUNE 30, 2023</v>
      </c>
      <c r="C24" s="67"/>
      <c r="D24" s="66"/>
      <c r="E24" s="66"/>
      <c r="F24" s="68"/>
      <c r="G24" s="69"/>
      <c r="H24" s="20"/>
      <c r="I24" s="70">
        <f>+'[1]Period 13 WKSHT'!H48</f>
        <v>74265114.930000409</v>
      </c>
      <c r="J24" s="71"/>
      <c r="K24" s="69"/>
      <c r="L24" s="20"/>
      <c r="M24" s="70"/>
      <c r="N24" s="71"/>
    </row>
    <row r="25" spans="1:15">
      <c r="A25" s="72"/>
      <c r="B25" s="66"/>
      <c r="C25" s="65"/>
      <c r="D25" s="66"/>
      <c r="E25" s="66"/>
      <c r="F25" s="68"/>
      <c r="G25" s="69"/>
      <c r="H25" s="20"/>
      <c r="I25" s="70"/>
      <c r="J25" s="71"/>
      <c r="K25" s="69"/>
      <c r="L25" s="20"/>
      <c r="M25" s="70"/>
      <c r="N25" s="71"/>
    </row>
    <row r="26" spans="1:15">
      <c r="A26" s="83"/>
      <c r="B26" s="65" t="str">
        <f>+[1]JUL!B26</f>
        <v>REVENUE DISTRIBUTION INCOME:</v>
      </c>
      <c r="C26" s="66"/>
      <c r="D26" s="66"/>
      <c r="E26" s="66"/>
      <c r="F26" s="68"/>
      <c r="G26" s="69"/>
      <c r="H26" s="20"/>
      <c r="I26" s="20"/>
      <c r="J26" s="68"/>
      <c r="K26" s="69"/>
      <c r="L26" s="20"/>
      <c r="M26" s="20"/>
      <c r="N26" s="68"/>
    </row>
    <row r="27" spans="1:15">
      <c r="A27" s="72"/>
      <c r="B27" s="66"/>
      <c r="C27" s="65" t="str">
        <f>+[1]JUL!C27</f>
        <v>REVENUE DISTRIBUTION</v>
      </c>
      <c r="D27" s="66"/>
      <c r="E27" s="66"/>
      <c r="F27" s="68"/>
      <c r="G27" s="69"/>
      <c r="H27" s="70">
        <f>+'[1]Period 13 WKSHT'!G51</f>
        <v>0</v>
      </c>
      <c r="I27" s="67"/>
      <c r="J27" s="84"/>
      <c r="K27" s="69"/>
      <c r="L27" s="70">
        <f>+'[1]Period 13 WKSHT'!J51</f>
        <v>102124384.40000001</v>
      </c>
      <c r="M27" s="67"/>
      <c r="N27" s="84"/>
    </row>
    <row r="28" spans="1:15">
      <c r="A28" s="72"/>
      <c r="B28" s="66"/>
      <c r="C28" s="65" t="str">
        <f>+[1]JUL!C28</f>
        <v>REVENUE REFUNDS:  PRIOR YEAR</v>
      </c>
      <c r="D28" s="66"/>
      <c r="E28" s="66"/>
      <c r="F28" s="68"/>
      <c r="G28" s="69"/>
      <c r="H28" s="20">
        <f>+'[1]Period 13 WKSHT'!G52</f>
        <v>0</v>
      </c>
      <c r="I28" s="67"/>
      <c r="J28" s="84"/>
      <c r="K28" s="69"/>
      <c r="L28" s="20">
        <f>+'[1]Period 13 WKSHT'!J52</f>
        <v>-2447.42</v>
      </c>
      <c r="M28" s="67"/>
      <c r="N28" s="84"/>
    </row>
    <row r="29" spans="1:15">
      <c r="A29" s="72"/>
      <c r="B29" s="66"/>
      <c r="C29" s="65" t="str">
        <f>+[1]JUL!C29</f>
        <v>REVENUE REFUNDS:  CURRENT YEAR</v>
      </c>
      <c r="D29" s="66"/>
      <c r="E29" s="66"/>
      <c r="F29" s="68"/>
      <c r="G29" s="69"/>
      <c r="H29" s="20">
        <f>+'[1]Period 13 WKSHT'!G53</f>
        <v>-13612.48</v>
      </c>
      <c r="I29" s="67"/>
      <c r="J29" s="84"/>
      <c r="K29" s="69"/>
      <c r="L29" s="20">
        <f>+'[1]Period 13 WKSHT'!J53</f>
        <v>-547663.18000000005</v>
      </c>
      <c r="M29" s="67"/>
      <c r="N29" s="84"/>
    </row>
    <row r="30" spans="1:15">
      <c r="A30" s="72"/>
      <c r="B30" s="66"/>
      <c r="C30" s="65" t="str">
        <f>+[1]JUL!C30</f>
        <v>REFUND OF PRIOR YEAR DISBURSEMENTS</v>
      </c>
      <c r="D30" s="66"/>
      <c r="E30" s="66"/>
      <c r="F30" s="68"/>
      <c r="G30" s="69"/>
      <c r="H30" s="20">
        <f>+'[1]Period 13 WKSHT'!G54</f>
        <v>0</v>
      </c>
      <c r="I30" s="67"/>
      <c r="J30" s="84"/>
      <c r="K30" s="69"/>
      <c r="L30" s="20">
        <f>+'[1]Period 13 WKSHT'!J54</f>
        <v>0</v>
      </c>
      <c r="M30" s="67"/>
      <c r="N30" s="84"/>
    </row>
    <row r="31" spans="1:15">
      <c r="A31" s="72"/>
      <c r="B31" s="66"/>
      <c r="C31" s="65" t="str">
        <f>+[1]JUL!C31</f>
        <v>UNHONORED CHECKS</v>
      </c>
      <c r="D31" s="66"/>
      <c r="E31" s="66"/>
      <c r="F31" s="68"/>
      <c r="G31" s="69"/>
      <c r="H31" s="20">
        <f>+'[1]Period 13 WKSHT'!G55</f>
        <v>0</v>
      </c>
      <c r="I31" s="67"/>
      <c r="J31" s="84"/>
      <c r="K31" s="69"/>
      <c r="L31" s="20">
        <f>+'[1]Period 13 WKSHT'!J55</f>
        <v>0</v>
      </c>
      <c r="M31" s="67"/>
      <c r="N31" s="84"/>
    </row>
    <row r="32" spans="1:15">
      <c r="A32" s="72"/>
      <c r="B32" s="66"/>
      <c r="C32" s="65" t="str">
        <f>+[1]JUL!C32</f>
        <v>RECEIPT ADJUSTMENTS</v>
      </c>
      <c r="D32" s="66"/>
      <c r="E32" s="66"/>
      <c r="F32" s="68"/>
      <c r="G32" s="69"/>
      <c r="H32" s="18">
        <f>+'[1]Period 13 WKSHT'!G56</f>
        <v>0</v>
      </c>
      <c r="I32" s="20">
        <f>SUM(H27:H32)</f>
        <v>-13612.48</v>
      </c>
      <c r="J32" s="68"/>
      <c r="K32" s="69"/>
      <c r="L32" s="18">
        <f>+'[1]Period 13 WKSHT'!J56</f>
        <v>143.46000000002914</v>
      </c>
      <c r="M32" s="20">
        <f>SUM(L27:L32)</f>
        <v>101574417.25999999</v>
      </c>
      <c r="N32" s="68"/>
    </row>
    <row r="33" spans="1:15">
      <c r="A33" s="72"/>
      <c r="B33" s="66"/>
      <c r="C33" s="66"/>
      <c r="D33" s="66"/>
      <c r="E33" s="66"/>
      <c r="F33" s="68"/>
      <c r="G33" s="69"/>
      <c r="H33" s="20"/>
      <c r="I33" s="20"/>
      <c r="J33" s="68"/>
      <c r="K33" s="69"/>
      <c r="L33" s="20"/>
      <c r="M33" s="20"/>
      <c r="N33" s="68"/>
    </row>
    <row r="34" spans="1:15">
      <c r="A34" s="64"/>
      <c r="B34" s="65" t="str">
        <f>+[1]JUL!B34</f>
        <v>INVESTMENT INCOME</v>
      </c>
      <c r="C34" s="67"/>
      <c r="D34" s="66"/>
      <c r="E34" s="66"/>
      <c r="F34" s="68"/>
      <c r="G34" s="69"/>
      <c r="H34" s="20"/>
      <c r="I34" s="20">
        <f>+'[1]Period 13 WKSHT'!H58</f>
        <v>0</v>
      </c>
      <c r="J34" s="68"/>
      <c r="K34" s="69"/>
      <c r="L34" s="20"/>
      <c r="M34" s="20">
        <f>+'[1]Period 13 WKSHT'!K58</f>
        <v>2233208.8699999996</v>
      </c>
      <c r="N34" s="68"/>
    </row>
    <row r="35" spans="1:15">
      <c r="A35" s="72"/>
      <c r="B35" s="66"/>
      <c r="C35" s="66"/>
      <c r="D35" s="66"/>
      <c r="E35" s="66"/>
      <c r="F35" s="68"/>
      <c r="G35" s="69"/>
      <c r="H35" s="20"/>
      <c r="I35" s="20"/>
      <c r="J35" s="68"/>
      <c r="K35" s="69"/>
      <c r="L35" s="20"/>
      <c r="M35" s="20"/>
      <c r="N35" s="68"/>
    </row>
    <row r="36" spans="1:15">
      <c r="A36" s="72"/>
      <c r="B36" s="65" t="str">
        <f>+[1]JUL!B36</f>
        <v>OTHER REVENUE</v>
      </c>
      <c r="C36" s="67"/>
      <c r="D36" s="66"/>
      <c r="E36" s="66"/>
      <c r="F36" s="68"/>
      <c r="G36" s="69"/>
      <c r="H36" s="20"/>
      <c r="I36" s="20">
        <f>+'[1]Period 13 WKSHT'!H60</f>
        <v>0</v>
      </c>
      <c r="J36" s="68"/>
      <c r="K36" s="69"/>
      <c r="L36" s="20"/>
      <c r="M36" s="20">
        <f>+'[1]Period 13 WKSHT'!K60</f>
        <v>230290.83</v>
      </c>
      <c r="N36" s="68"/>
    </row>
    <row r="37" spans="1:15">
      <c r="A37" s="72"/>
      <c r="B37" s="66"/>
      <c r="C37" s="66"/>
      <c r="D37" s="66"/>
      <c r="E37" s="66"/>
      <c r="F37" s="68"/>
      <c r="G37" s="69"/>
      <c r="H37" s="20"/>
      <c r="I37" s="20"/>
      <c r="J37" s="68"/>
      <c r="K37" s="69"/>
      <c r="L37" s="20"/>
      <c r="M37" s="20"/>
      <c r="N37" s="68"/>
    </row>
    <row r="38" spans="1:15">
      <c r="A38" s="64"/>
      <c r="B38" s="65" t="str">
        <f>+[1]JUL!B38</f>
        <v>EXPENDITURES</v>
      </c>
      <c r="C38" s="66"/>
      <c r="D38" s="66"/>
      <c r="E38" s="66"/>
      <c r="F38" s="68"/>
      <c r="G38" s="69"/>
      <c r="H38" s="20"/>
      <c r="I38" s="18">
        <f>+'[1]Period 13 WKSHT'!H64</f>
        <v>144742.78000040352</v>
      </c>
      <c r="J38" s="68"/>
      <c r="K38" s="69"/>
      <c r="L38" s="20"/>
      <c r="M38" s="18">
        <f>+'[1]Period 13 WKSHT'!K64</f>
        <v>83577790.25</v>
      </c>
      <c r="N38" s="68"/>
    </row>
    <row r="39" spans="1:15">
      <c r="A39" s="72"/>
      <c r="B39" s="66"/>
      <c r="C39" s="66"/>
      <c r="D39" s="66"/>
      <c r="E39" s="66"/>
      <c r="F39" s="68"/>
      <c r="G39" s="69"/>
      <c r="H39" s="20"/>
      <c r="I39" s="20"/>
      <c r="J39" s="68"/>
      <c r="K39" s="69"/>
      <c r="L39" s="20"/>
      <c r="M39" s="20"/>
      <c r="N39" s="68"/>
    </row>
    <row r="40" spans="1:15" ht="15.75" thickBot="1">
      <c r="A40" s="64"/>
      <c r="B40" s="65" t="str">
        <f>+'[1]Period 13 WKSHT'!B66</f>
        <v>CASH BALANCE FINAL Period 13, 2023</v>
      </c>
      <c r="C40" s="66"/>
      <c r="D40" s="66"/>
      <c r="E40" s="66"/>
      <c r="F40" s="68"/>
      <c r="G40" s="69"/>
      <c r="H40" s="20"/>
      <c r="I40" s="85">
        <f>+I24+I32+I34+I36-I38</f>
        <v>74106759.670000002</v>
      </c>
      <c r="J40" s="71"/>
      <c r="K40" s="69"/>
      <c r="L40" s="20"/>
      <c r="M40" s="85">
        <f>+M22+M32+M34+M36-M38</f>
        <v>74106759.670000017</v>
      </c>
      <c r="N40" s="71"/>
      <c r="O40" s="3">
        <f>+I40-'[1]Period 13 WKSHT'!H66</f>
        <v>0</v>
      </c>
    </row>
    <row r="41" spans="1:15" ht="15.75" thickBot="1">
      <c r="A41" s="76"/>
      <c r="B41" s="55"/>
      <c r="C41" s="55"/>
      <c r="D41" s="55"/>
      <c r="E41" s="55"/>
      <c r="F41" s="56"/>
      <c r="G41" s="77"/>
      <c r="H41" s="78"/>
      <c r="I41" s="78"/>
      <c r="J41" s="56"/>
      <c r="K41" s="77"/>
      <c r="L41" s="78"/>
      <c r="M41" s="78"/>
      <c r="N41" s="56"/>
      <c r="O41" s="3">
        <f>+M40-'[1]Period 13 WKSHT'!K66</f>
        <v>0</v>
      </c>
    </row>
    <row r="42" spans="1:15" ht="15.75" thickBot="1"/>
    <row r="43" spans="1:15" ht="15.75" thickBot="1">
      <c r="A43" s="49" t="str">
        <f>+[1]JUL!A43</f>
        <v>FIREFIGHTERS FOUNDATION FUND</v>
      </c>
      <c r="B43" s="51"/>
      <c r="C43" s="51"/>
      <c r="D43" s="51"/>
      <c r="E43" s="51"/>
      <c r="F43" s="52"/>
      <c r="G43" s="20"/>
    </row>
    <row r="44" spans="1:15" ht="15.75" thickBot="1">
      <c r="A44" s="53"/>
      <c r="B44" s="55"/>
      <c r="C44" s="55"/>
      <c r="D44" s="55"/>
      <c r="E44" s="55"/>
      <c r="F44" s="56"/>
      <c r="G44" s="57" t="s">
        <v>3</v>
      </c>
      <c r="H44" s="58"/>
      <c r="I44" s="58"/>
      <c r="J44" s="59"/>
      <c r="K44" s="57" t="s">
        <v>4</v>
      </c>
      <c r="L44" s="58"/>
      <c r="M44" s="58"/>
      <c r="N44" s="59"/>
    </row>
    <row r="45" spans="1:15">
      <c r="A45" s="49"/>
      <c r="B45" s="51"/>
      <c r="C45" s="51"/>
      <c r="D45" s="51"/>
      <c r="E45" s="51"/>
      <c r="F45" s="52"/>
      <c r="G45" s="62"/>
      <c r="H45" s="79"/>
      <c r="I45" s="79"/>
      <c r="J45" s="80"/>
      <c r="K45" s="62"/>
      <c r="L45" s="79"/>
      <c r="M45" s="79"/>
      <c r="N45" s="80"/>
    </row>
    <row r="46" spans="1:15">
      <c r="A46" s="72">
        <f>+A22</f>
        <v>0</v>
      </c>
      <c r="B46" s="65" t="str">
        <f>+B22</f>
        <v>BALANCE FORWARDED FROM FISCAL YEAR 2022</v>
      </c>
      <c r="C46" s="66"/>
      <c r="D46" s="66"/>
      <c r="E46" s="66"/>
      <c r="F46" s="68"/>
      <c r="G46" s="69"/>
      <c r="H46" s="20"/>
      <c r="I46" s="20"/>
      <c r="J46" s="68"/>
      <c r="K46" s="69"/>
      <c r="L46" s="20"/>
      <c r="M46" s="70">
        <f>+'[1]Period 13 WKSHT'!K69</f>
        <v>40775077.5</v>
      </c>
      <c r="N46" s="68"/>
    </row>
    <row r="47" spans="1:15">
      <c r="A47" s="81"/>
      <c r="B47" s="66"/>
      <c r="C47" s="66"/>
      <c r="D47" s="66"/>
      <c r="E47" s="66"/>
      <c r="F47" s="68"/>
      <c r="G47" s="69"/>
      <c r="H47" s="20"/>
      <c r="I47" s="20"/>
      <c r="J47" s="68"/>
      <c r="K47" s="69"/>
      <c r="L47" s="20"/>
      <c r="M47" s="20"/>
      <c r="N47" s="68"/>
    </row>
    <row r="48" spans="1:15">
      <c r="A48" s="64">
        <f>+A24</f>
        <v>0</v>
      </c>
      <c r="B48" s="66" t="str">
        <f>+B24</f>
        <v>CASH BALANCE JUNE 30, 2023</v>
      </c>
      <c r="C48" s="66"/>
      <c r="D48" s="66"/>
      <c r="E48" s="66"/>
      <c r="F48" s="86"/>
      <c r="G48" s="69"/>
      <c r="H48" s="20"/>
      <c r="I48" s="70">
        <f>+'[1]Period 13 WKSHT'!H71</f>
        <v>38616824.630000003</v>
      </c>
      <c r="J48" s="71"/>
      <c r="K48" s="69"/>
      <c r="L48" s="20"/>
      <c r="M48" s="70"/>
      <c r="N48" s="71"/>
    </row>
    <row r="49" spans="1:15">
      <c r="A49" s="72"/>
      <c r="B49" s="65"/>
      <c r="C49" s="66"/>
      <c r="D49" s="66"/>
      <c r="E49" s="66"/>
      <c r="F49" s="86"/>
      <c r="G49" s="69"/>
      <c r="H49" s="20"/>
      <c r="I49" s="70"/>
      <c r="J49" s="71"/>
      <c r="K49" s="69"/>
      <c r="L49" s="20"/>
      <c r="M49" s="70"/>
      <c r="N49" s="71"/>
    </row>
    <row r="50" spans="1:15">
      <c r="A50" s="83">
        <f>+A26</f>
        <v>0</v>
      </c>
      <c r="B50" s="65" t="str">
        <f>+[1]JUL!B50</f>
        <v>REVENUE DISTRIBUTION INCOME:</v>
      </c>
      <c r="C50" s="87"/>
      <c r="D50" s="66"/>
      <c r="E50" s="66"/>
      <c r="F50" s="86"/>
      <c r="G50" s="69"/>
      <c r="H50" s="20"/>
      <c r="I50" s="20"/>
      <c r="J50" s="68"/>
      <c r="K50" s="69"/>
      <c r="L50" s="20"/>
      <c r="M50" s="20"/>
      <c r="N50" s="68"/>
    </row>
    <row r="51" spans="1:15">
      <c r="A51" s="72"/>
      <c r="B51" s="65"/>
      <c r="C51" s="65" t="str">
        <f>+[1]JUL!C51</f>
        <v>REVENUE DISTRIBUTION</v>
      </c>
      <c r="D51" s="66"/>
      <c r="E51" s="66"/>
      <c r="F51" s="86"/>
      <c r="G51" s="69"/>
      <c r="H51" s="70">
        <f>+'[1]Period 13 WKSHT'!G76</f>
        <v>0</v>
      </c>
      <c r="I51" s="67"/>
      <c r="J51" s="84"/>
      <c r="K51" s="69"/>
      <c r="L51" s="70">
        <f>+'[1]Period 13 WKSHT'!J76</f>
        <v>52677156.149999999</v>
      </c>
      <c r="M51" s="67"/>
      <c r="N51" s="84"/>
    </row>
    <row r="52" spans="1:15">
      <c r="A52" s="72"/>
      <c r="B52" s="65"/>
      <c r="C52" s="65" t="str">
        <f>+[1]JUL!C52</f>
        <v>REVENUE REFUNDS:  PRIOR YEAR</v>
      </c>
      <c r="D52" s="66"/>
      <c r="E52" s="66"/>
      <c r="F52" s="86"/>
      <c r="G52" s="69"/>
      <c r="H52" s="20">
        <f>+'[1]Period 13 WKSHT'!G77</f>
        <v>0</v>
      </c>
      <c r="I52" s="67"/>
      <c r="J52" s="84"/>
      <c r="K52" s="69"/>
      <c r="L52" s="20">
        <f>+'[1]Period 13 WKSHT'!J77</f>
        <v>-690.3</v>
      </c>
      <c r="M52" s="67"/>
      <c r="N52" s="84"/>
    </row>
    <row r="53" spans="1:15">
      <c r="A53" s="72"/>
      <c r="B53" s="66"/>
      <c r="C53" s="65" t="str">
        <f>+[1]JUL!C53</f>
        <v>REVENUE REFUNDS:  CURRENT YEAR</v>
      </c>
      <c r="D53" s="66"/>
      <c r="E53" s="66"/>
      <c r="F53" s="86"/>
      <c r="G53" s="69"/>
      <c r="H53" s="20">
        <f>+'[1]Period 13 WKSHT'!G78</f>
        <v>-3839.42</v>
      </c>
      <c r="I53" s="67"/>
      <c r="J53" s="84"/>
      <c r="K53" s="69"/>
      <c r="L53" s="20">
        <f>+'[1]Period 13 WKSHT'!J78</f>
        <v>-154469.25000000003</v>
      </c>
      <c r="M53" s="67"/>
      <c r="N53" s="84"/>
    </row>
    <row r="54" spans="1:15">
      <c r="A54" s="72"/>
      <c r="B54" s="65"/>
      <c r="C54" s="65" t="str">
        <f>+[1]JUL!C54</f>
        <v>REFUND OF PRIOR YEAR DISBURSEMENTS</v>
      </c>
      <c r="D54" s="66"/>
      <c r="E54" s="66"/>
      <c r="F54" s="86"/>
      <c r="G54" s="69"/>
      <c r="H54" s="20">
        <f>+'[1]Period 13 WKSHT'!G79</f>
        <v>0</v>
      </c>
      <c r="I54" s="67"/>
      <c r="J54" s="84"/>
      <c r="K54" s="69"/>
      <c r="L54" s="20">
        <f>+'[1]Period 13 WKSHT'!J79</f>
        <v>0</v>
      </c>
      <c r="M54" s="67"/>
      <c r="N54" s="84"/>
    </row>
    <row r="55" spans="1:15">
      <c r="A55" s="72"/>
      <c r="B55" s="66"/>
      <c r="C55" s="65" t="str">
        <f>+[1]JUL!C55</f>
        <v>UNHONORED CHECKS</v>
      </c>
      <c r="D55" s="66"/>
      <c r="E55" s="66"/>
      <c r="F55" s="86"/>
      <c r="G55" s="69"/>
      <c r="H55" s="20">
        <f>+'[1]Period 13 WKSHT'!G80</f>
        <v>0</v>
      </c>
      <c r="I55" s="67"/>
      <c r="J55" s="84"/>
      <c r="K55" s="69"/>
      <c r="L55" s="20">
        <f>+'[1]Period 13 WKSHT'!J80</f>
        <v>0</v>
      </c>
      <c r="M55" s="67"/>
      <c r="N55" s="84"/>
    </row>
    <row r="56" spans="1:15">
      <c r="A56" s="72"/>
      <c r="B56" s="66"/>
      <c r="C56" s="65" t="str">
        <f>+[1]JUL!C56</f>
        <v>RECEIPT ADJUSTMENTS</v>
      </c>
      <c r="D56" s="66"/>
      <c r="E56" s="66"/>
      <c r="F56" s="86"/>
      <c r="G56" s="69"/>
      <c r="H56" s="18">
        <f>+'[1]Period 13 WKSHT'!G81</f>
        <v>0</v>
      </c>
      <c r="I56" s="20">
        <f>SUM(H51:H56)</f>
        <v>-3839.42</v>
      </c>
      <c r="J56" s="68"/>
      <c r="K56" s="69"/>
      <c r="L56" s="18">
        <f>+'[1]Period 13 WKSHT'!J81</f>
        <v>-648280.23</v>
      </c>
      <c r="M56" s="20">
        <f>SUM(L51:L56)</f>
        <v>51873716.370000005</v>
      </c>
      <c r="N56" s="68"/>
    </row>
    <row r="57" spans="1:15">
      <c r="A57" s="72"/>
      <c r="B57" s="66"/>
      <c r="C57" s="66"/>
      <c r="D57" s="66"/>
      <c r="E57" s="66"/>
      <c r="F57" s="86"/>
      <c r="G57" s="69"/>
      <c r="H57" s="20"/>
      <c r="I57" s="20"/>
      <c r="J57" s="68"/>
      <c r="K57" s="69"/>
      <c r="L57" s="20"/>
      <c r="M57" s="20"/>
      <c r="N57" s="68"/>
    </row>
    <row r="58" spans="1:15">
      <c r="A58" s="64">
        <f>+A34</f>
        <v>0</v>
      </c>
      <c r="B58" s="65" t="str">
        <f>+[1]JUL!B58</f>
        <v>INVESTMENT INCOME</v>
      </c>
      <c r="C58" s="87"/>
      <c r="D58" s="66"/>
      <c r="E58" s="66"/>
      <c r="F58" s="86"/>
      <c r="G58" s="69"/>
      <c r="H58" s="20"/>
      <c r="I58" s="20">
        <f>+'[1]Period 13 WKSHT'!H83</f>
        <v>0</v>
      </c>
      <c r="J58" s="68"/>
      <c r="K58" s="69"/>
      <c r="L58" s="20"/>
      <c r="M58" s="20">
        <f>+'[1]Period 13 WKSHT'!K83</f>
        <v>604082.3899999999</v>
      </c>
      <c r="N58" s="68"/>
    </row>
    <row r="59" spans="1:15">
      <c r="A59" s="72"/>
      <c r="B59" s="66"/>
      <c r="C59" s="66"/>
      <c r="D59" s="66"/>
      <c r="E59" s="66"/>
      <c r="F59" s="86"/>
      <c r="G59" s="69"/>
      <c r="H59" s="20"/>
      <c r="I59" s="20"/>
      <c r="J59" s="68"/>
      <c r="K59" s="69"/>
      <c r="L59" s="20"/>
      <c r="M59" s="20"/>
      <c r="N59" s="68"/>
    </row>
    <row r="60" spans="1:15">
      <c r="A60" s="72"/>
      <c r="B60" s="65" t="str">
        <f>+[1]JUL!B60</f>
        <v>OTHER REVENUE</v>
      </c>
      <c r="C60" s="87"/>
      <c r="D60" s="66"/>
      <c r="E60" s="66"/>
      <c r="F60" s="86"/>
      <c r="G60" s="69"/>
      <c r="H60" s="20"/>
      <c r="I60" s="20">
        <f>+'[1]Period 13 WKSHT'!H85</f>
        <v>0</v>
      </c>
      <c r="J60" s="68"/>
      <c r="K60" s="69"/>
      <c r="L60" s="20"/>
      <c r="M60" s="20">
        <f>+'[1]Period 13 WKSHT'!K85</f>
        <v>0</v>
      </c>
      <c r="N60" s="68"/>
    </row>
    <row r="61" spans="1:15">
      <c r="A61" s="72"/>
      <c r="B61" s="66"/>
      <c r="C61" s="66"/>
      <c r="D61" s="66"/>
      <c r="E61" s="66"/>
      <c r="F61" s="86"/>
      <c r="G61" s="69"/>
      <c r="H61" s="20"/>
      <c r="I61" s="20"/>
      <c r="J61" s="68"/>
      <c r="K61" s="69"/>
      <c r="L61" s="20"/>
      <c r="M61" s="20"/>
      <c r="N61" s="68"/>
    </row>
    <row r="62" spans="1:15">
      <c r="A62" s="72"/>
      <c r="B62" s="65" t="str">
        <f>+[1]JUL!B62</f>
        <v>EXPENDITURES</v>
      </c>
      <c r="C62" s="66"/>
      <c r="D62" s="66"/>
      <c r="E62" s="66"/>
      <c r="F62" s="86"/>
      <c r="G62" s="69"/>
      <c r="H62" s="20"/>
      <c r="I62" s="18">
        <f>+'[1]Period 13 WKSHT'!H87</f>
        <v>0</v>
      </c>
      <c r="J62" s="68"/>
      <c r="K62" s="69"/>
      <c r="L62" s="20"/>
      <c r="M62" s="18">
        <f>+'[1]Period 13 WKSHT'!K87</f>
        <v>54639891.049999997</v>
      </c>
      <c r="N62" s="68"/>
    </row>
    <row r="63" spans="1:15">
      <c r="A63" s="72"/>
      <c r="B63" s="66"/>
      <c r="C63" s="66"/>
      <c r="D63" s="66"/>
      <c r="E63" s="66"/>
      <c r="F63" s="86"/>
      <c r="G63" s="69"/>
      <c r="H63" s="20"/>
      <c r="I63" s="20"/>
      <c r="J63" s="68"/>
      <c r="K63" s="69"/>
      <c r="L63" s="20"/>
      <c r="M63" s="20"/>
      <c r="N63" s="68"/>
      <c r="O63" s="3">
        <f>+I64-'[1]Period 13 WKSHT'!H89</f>
        <v>0</v>
      </c>
    </row>
    <row r="64" spans="1:15" ht="15.75" thickBot="1">
      <c r="A64" s="72">
        <f>+A38</f>
        <v>0</v>
      </c>
      <c r="B64" s="65" t="str">
        <f>+B40</f>
        <v>CASH BALANCE FINAL Period 13, 2023</v>
      </c>
      <c r="C64" s="66"/>
      <c r="D64" s="66"/>
      <c r="E64" s="66"/>
      <c r="F64" s="86"/>
      <c r="G64" s="69"/>
      <c r="H64" s="20"/>
      <c r="I64" s="85">
        <f>+I48+I56+I58+I60-I62</f>
        <v>38612985.210000001</v>
      </c>
      <c r="J64" s="71"/>
      <c r="K64" s="69"/>
      <c r="L64" s="20"/>
      <c r="M64" s="85">
        <f>+M46+M56+M58+M60-M62</f>
        <v>38612985.210000008</v>
      </c>
      <c r="N64" s="71"/>
      <c r="O64" s="3">
        <f>+M64-'[1]Period 13 WKSHT'!K89</f>
        <v>0</v>
      </c>
    </row>
    <row r="65" spans="1:14" ht="15.75" thickBot="1">
      <c r="A65" s="76"/>
      <c r="B65" s="55"/>
      <c r="C65" s="55"/>
      <c r="D65" s="55"/>
      <c r="E65" s="55"/>
      <c r="F65" s="56"/>
      <c r="G65" s="77"/>
      <c r="H65" s="78"/>
      <c r="I65" s="78"/>
      <c r="J65" s="56"/>
      <c r="K65" s="77"/>
      <c r="L65" s="78"/>
      <c r="M65" s="78"/>
      <c r="N65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AP13 WRKSHT</vt:lpstr>
      <vt:lpstr>AP13, FINAL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Hays, Jennifer (LRC)</cp:lastModifiedBy>
  <dcterms:created xsi:type="dcterms:W3CDTF">2023-07-10T18:10:29Z</dcterms:created>
  <dcterms:modified xsi:type="dcterms:W3CDTF">2023-07-18T19:00:46Z</dcterms:modified>
</cp:coreProperties>
</file>